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15" windowWidth="16605" windowHeight="9435" activeTab="0"/>
  </bookViews>
  <sheets>
    <sheet name="Расчетная таблица" sheetId="1" r:id="rId1"/>
  </sheets>
  <definedNames>
    <definedName name="_xlnm.Print_Titles" localSheetId="0">'Расчетная таблица'!$A:$B</definedName>
  </definedNames>
  <calcPr fullCalcOnLoad="1"/>
</workbook>
</file>

<file path=xl/sharedStrings.xml><?xml version="1.0" encoding="utf-8"?>
<sst xmlns="http://schemas.openxmlformats.org/spreadsheetml/2006/main" count="1297" uniqueCount="151">
  <si>
    <t>Показатели</t>
  </si>
  <si>
    <t>Группа 1 "Бюджетное планирование"</t>
  </si>
  <si>
    <t>формула расчета</t>
  </si>
  <si>
    <t>Q1</t>
  </si>
  <si>
    <t>Q</t>
  </si>
  <si>
    <t>P / E(P)</t>
  </si>
  <si>
    <t>Мэрия города Архангельска</t>
  </si>
  <si>
    <t>Администрация Ломоносовского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</si>
  <si>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</si>
  <si>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</si>
  <si>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</si>
  <si>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</si>
  <si>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</si>
  <si>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</si>
  <si>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</si>
  <si>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>Департамент финансов мэрии города Архангельска</t>
  </si>
  <si>
    <t>Служба заместителя мэра города по городскому хозяйству</t>
  </si>
  <si>
    <t>Архангельская городская Дума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</si>
  <si>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</si>
  <si>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</si>
  <si>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Управление по вопросам семьи, опеки и попечительства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</si>
  <si>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</si>
  <si>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</si>
  <si>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"Город Архангельск"</t>
  </si>
  <si>
    <t>Контрольно-счетная палата муниципального образования  "Город Архангельск"</t>
  </si>
  <si>
    <t>Департамент городского хозяйства мэрии города Архангельска</t>
  </si>
  <si>
    <t>000</t>
  </si>
  <si>
    <t>1.1. Своевременность представления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</t>
  </si>
  <si>
    <t>Код и наименование главного администратора</t>
  </si>
  <si>
    <t>1.2. Точность подготовки представленных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</t>
  </si>
  <si>
    <t>1.3. Полнота  представления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</t>
  </si>
  <si>
    <t xml:space="preserve">х </t>
  </si>
  <si>
    <t>х</t>
  </si>
  <si>
    <t>S1</t>
  </si>
  <si>
    <t>N1</t>
  </si>
  <si>
    <t>N</t>
  </si>
  <si>
    <t xml:space="preserve">2.1. Своевременность доведения главными распорядителями бюджетных ассигнований и лимитов бюджетных обязательств до получателей средств </t>
  </si>
  <si>
    <t xml:space="preserve">2.2. Внесение изменений в кассовый план по расходам городского бюджета по предложениям главных распорядителей </t>
  </si>
  <si>
    <t>2.3. Исполнение кассового плана по расходам городского бюджета за отчетный период</t>
  </si>
  <si>
    <t>2.4. Доля неиспользованных на конец отчетного финансового года межбюджетных трансфертов из областного бюджета (за исключением поступивших после 1 декабря отчетного финансового года)</t>
  </si>
  <si>
    <t xml:space="preserve">2.5. Доля неиспользованных  на конец отчетного финансового года бюджетных ассигнований (за исключением межбюджетных трансфертов из областного бюджета) </t>
  </si>
  <si>
    <t>2.6. Равномерность расходов</t>
  </si>
  <si>
    <t>V4</t>
  </si>
  <si>
    <t>Vs</t>
  </si>
  <si>
    <t>2.7. Исполнение постановления мэра города Архангельска о мерах по реализации решения о городском бюджете в  отчетном финансовом году</t>
  </si>
  <si>
    <t>2.8. Исполнение кассового плана по доходам за отчетный период</t>
  </si>
  <si>
    <t>2.9. Суммы невыясненных поступлений</t>
  </si>
  <si>
    <t>О</t>
  </si>
  <si>
    <t xml:space="preserve">Р =  1 - Q1/Q, если Q1 ≤ Q,
Р =  Q1/Q - 1, если Q1 ≥ Q,  
где  Q - прогноз поступлений доходов по главному администратору доходов за отчетный период;  
Q1 – объем поступлений доходов городского бюджета за отчетный период по соответствующему главному администратору доходов
Е(Р) = 1, если  Р ≤ 0,1,
Е (Р) = 1, если Q1 = Q = 0
Е(Р) = Р/0,3,  если 0,3&gt; Р &gt; 0,1;
Е(Р) = 0, если Р ≥ 0,3,
или Р &lt; 0
</t>
  </si>
  <si>
    <t xml:space="preserve">Р = (V4 - Vs)/Vs, 
где V4 - объем кассовых расходов главного распорядителя  в IV квартале отчетного финансового года (за исключением расходов за счет межбюджетных трансфертов);  
Vs - средний объем кассовых расходов главного распорядителя  за отчетный финансовый год (за исключением межбюджетных трансфертов)
Е(Р) = 0, если Р ≥ 1;                                      Е (Р) = 1 – Р, если Р &lt; 1 </t>
  </si>
  <si>
    <t>Р = N1/N, 
где N1 - количество своевременно разработанных главным администратором средств муниципальных правовых актов,  установленных постановлением мэра города Архангельска о мерах по реализации решения о городском бюджете в отчетном финансовом году; 
N -  общее количество муниципальных правовых актов,  установленных  постановлением мэра города Архангельска о мерах по реализации решения о городском бюджете 
Е(Р) = Р</t>
  </si>
  <si>
    <t>Р = 1 - O/Q1, 
где O - объем остатков невыясненных поступлений по главному администратору доходов на отчетную дату; 
Q1 - объем поступлений доходов городского бюджета за отчетный период по соответствующему главному администратору доходов
Е(Р) = Р</t>
  </si>
  <si>
    <t>Р = 1 - Q1/Q, 
 где Q1 - объем неиспользованных бюджетных ассигнований главного распорядителя за отчетный финансовый год (за исключением межбюджетных трансфертов из областного бюджета);   
Q -  общий объем бюджетных ассигнований главного распорядителя  в соответствии с уточненной сводной бюджетной росписью городского бюджета (за исключением межбюджетных трансфертов из областного бюджета)
Е(Р) = Р</t>
  </si>
  <si>
    <t>Р = Q1/Q, 
где Q1 - объем расходов  главного распорядителя  за отчетный период;   
Q -  прогноз кассовых выплат по расходам городского бюджета за отчетный период
Е(Р) = Р</t>
  </si>
  <si>
    <t xml:space="preserve">Р = 1 – N1/N,
где N1 - количество изменений прогноза кассовых выплат по расходам городского бюджета, осуществленных по предложениям главного распорядителя;
N = 3, при расчете за I квартал, 
N  = 6, при расчете за I полугодие;
N = 9, при расчете за 9 месяцев;
N = 12, при расчете за год
Е(Р) = Р, если N1 &lt; N, 
Е(Р) = 0, если N1 ≥ N
</t>
  </si>
  <si>
    <t>Р = N1/N, 
где N1 - количество своевременно доведенных главным распорядителем до подведомственных получателей средств уведомлений о бюджетных ассигнованиях из городского бюджета на очередной финансовый год и уведомлений о лимитах бюджетных обязательств на очередной финансовый год;   
N -  общее количество уведомлений о бюджетных ассигнованиях из городского бюджета на очередной финансовый год и уведомлений о лимитах бюджетных обязательств на очередной финансовый год по главному распорядителю
Е(Р) = Р</t>
  </si>
  <si>
    <t xml:space="preserve">Р = 1 - Q1/Q, 
где Q1 - сумма положительных изменений в решение о городском бюджете на текущий финансовый год по соответствующему главному распорядителю (за исключением увеличения доходов городского бюджета);  
Q -  общий объем бюджетных ассигнований главного распорядителя в соответствии с уточненным решением о городском бюджете на текущий финансовый год
Е(Р) = Р </t>
  </si>
  <si>
    <t xml:space="preserve">Р = 1 - N1/N,
где N1 -  количество решений о внесении изменений в решение о городском бюджете на текущий финансовый год, внесенных на основании представленной главным распорядителем информации о внесении изменений в распределение бюджетных ассигнований (за исключением увеличения доходов городского бюджета); 
где N -  общее количество решений о внесении изменений в решение о городском бюджете на текущий финансовый год
Е(Р) = Р, если N1 &lt; N, 
Е(Р) = 0, если N1 ≥ N
</t>
  </si>
  <si>
    <t xml:space="preserve">Р = N1/N, 
где N1 - количество своевременно представленных в департамент финансов предложений о внесении изменений в решение о городском бюджете на текущий финансовый год; 
N -  общее количество представленных главным распорядителем  в департамент финансов предложений о внесении изменений в решение о городском бюджете на текущий финансовый год
Е(Р) = Р </t>
  </si>
  <si>
    <t xml:space="preserve">Р = S1/S ,
где S1 - объем бюджетных ассигнований на  текущий финансовый год на реализацию долгосрочных и ведомственных целевых программ муниципального образования «Город Архангельск»;
S -  общий объем бюджетных ассигнований  главного распорядителя (за исключением межбюджетных трансфертов из областного бюджета, средств резервного фонда мэрии города Архангельска) 
Е(Р) = Р </t>
  </si>
  <si>
    <t>Р = Q1/Q, 
где Q1– количество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период, представленных главным администратором средств в департамент финансов  на дату представления проекта городского бюджета на очередной финансовый год в Архангельскую городскую Думу и соответствующих установленных требованиям;
Q – количество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период, которые должны быть представлены главным администратором средств  в департамент финансов
Е(Р) = Р</t>
  </si>
  <si>
    <t xml:space="preserve">             Q        
          Sum    Q1i
            i=1       
 Р = ------------------, 
                  Q
где Q1i – оценка точности подготовки i-ых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период, представленных главным администратором средств в департамент финансов
Q - количество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период, и представленных в департамент финансов  на дату представления проекта городского бюджета на очередной финансовый год в Архангельскую городскую Думу
Е(Р) = Р</t>
  </si>
  <si>
    <t>Р = Q1/Q,
где Q1 – количество своевременно представленных в департамент финансов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
Q – количество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 которые должны быть представлены главным администратором средств  в департамент финансов
Е(Р) = Р</t>
  </si>
  <si>
    <t>2.10. Доля суммы, взысканной по исполнительным документам</t>
  </si>
  <si>
    <t>Р = 1 - Q1/Q, 
где  Q1 - сумма, взысканная по исполнительным документам,  предусматривающим обращение взыскания  по искам к муниципальному образованию «Город Архангельск» в отчетном финансовом году;
Q – объем кассовых расходов за отчетный финансовый год
Е(Р) = Р</t>
  </si>
  <si>
    <t>Группа 2 "Исполнение городского бюджета"</t>
  </si>
  <si>
    <t>3.1. Своевременность представления годовой бюджетной отчетности главных администраторов средств</t>
  </si>
  <si>
    <t>Р = О1/О,
где О1 – количество своевременно представленных в департамент финансов  форм годовой бюджетной отчетности главных администраторов средств;
О – общее количеством форм годовой бюджетной отчетности, которые должны быть представлены главным администратором средств в департамент финансов
Е(Р) = Р</t>
  </si>
  <si>
    <t>3.2. Полнота представления годовой бюджетной отчетности главных администраторов средств</t>
  </si>
  <si>
    <t>Р = О1/O,
где O1 – количество представленных в департамент финансов форм годовой бюджетной отчетности главного администратора средств за отчетный финансовый год;
О – общее количество форм годовой бюджетной отчетности, которые должны быть представлены главным администратором средств  в департамент финансов
Е(Р) = Р</t>
  </si>
  <si>
    <t>3.3. Точность подготовки годовой бюджетной отчетности главных администраторов средств</t>
  </si>
  <si>
    <t>Р = 1 – О1/O,
где O1 – количество форм годовой бюджетной отчетности за отчетный финансовый год, возвращенных на доработку главному администратору средств;
О – общее количество форм годовой бюджетной отчетности за отчетный финансовый год, представленных главным администратором средств  в департамент финансов
Е(Р) = Р</t>
  </si>
  <si>
    <t xml:space="preserve">3.4. Своевременность представления годовой сводной бухгалтерской отчетности муниципальных бюджетных и автономных учреждений </t>
  </si>
  <si>
    <t>Р = О1/О,
где О1 – количество своевременно представленных органами, осуществляющими функции и полномочия учредителя в департамент финансов форм годовой сводной бухгалтерской отчетности муниципальных учреждений;
О – общее количество форм годовой сводной бухгалтерской отчетности муниципальных бюджетных и автономных учреждений за отчетный финансовый год, которые должны быть представлены в департамент финансов
Е(Р) = Р</t>
  </si>
  <si>
    <t xml:space="preserve">3.5. Полнота представления годовой сводной бухгалтерской отчетности муниципальных бюджетных и автономных учреждений </t>
  </si>
  <si>
    <t>Р = О1/O,
где O1 – количество представленных органами, осуществляющими функции и полномочия учредителя, в департамент финансов форм годовой сводной бухгалтерской отчетности муниципальных учреждений ;
О – общее количество форм годовой сводной бухгалтерской отчетности муниципальных бюджетных и автономных учреждений за отчетный финансовый год, которые должны быть представлены  в департамент финансов
Е(Р) = Р</t>
  </si>
  <si>
    <t xml:space="preserve">3.6. Точность подготовки годовой сводной бухгалтерской отчетности муниципальных бюджетных и автономных учреждений </t>
  </si>
  <si>
    <t>Р = 1 – О1/O,
где O1 – количество форм годовой сводной бухгалтерской отчетности муниципальных учреждений, возвращенных на доработку органам, осуществляющим функции и полномочия учредителя;
О – общее количество представленных в департамент финансов форм годовой сводной бухгалтерской отчетности муниципальных бюджетных и автономных учреждений за отчетный финансовый год
Е(Р) = Р</t>
  </si>
  <si>
    <t>3.7. Наличие просроченной кредиторской задолженности по расчетам с поставщиками и подрядчиками</t>
  </si>
  <si>
    <t xml:space="preserve">Р = Q1/Q, 
где Q1 - объем кредиторской задолженности главного распорядителя по расчетам с поставщиками и подрядчиками на 1 января текущего финансового года;  
Q -  объем кредиторской задолженности главного распорядителя по расчетам с поставщиками и подрядчиками на 1 января отчетного финансового года
Е(Р) = 0, если Р ≥ 1,
Е(Р) = 1 - Р, если Р &lt; 1               
</t>
  </si>
  <si>
    <t>3.9. Изменение дебиторской задолженности по расчетам с покупателями и заказчиками</t>
  </si>
  <si>
    <t xml:space="preserve">Р = Q1/Q, 
где Q1 - объем дебиторской задолженности главного распорядителя по расчетам с покупателями и заказчиками  на 1 января текущего финансового года;  
Q -  объем дебиторской задолженности главного распорядителя по расчетам с покупателями и заказчиками  на 1 января отчетного финансового года
Е(Р) = 0, если Р ≥ 1,
Е(Р) = 1 - Р, если Р &lt; 1                
</t>
  </si>
  <si>
    <t>3.11. Проведение инвентаризаций</t>
  </si>
  <si>
    <t xml:space="preserve">3.12. Наличие недостач и хищений денежных средств и материальных ценностей  </t>
  </si>
  <si>
    <t xml:space="preserve">Е(Р) = 0, при наличии установленных сумм недостач и хищений,
(Р) = 1, при отсутствии установленных сумм недостач и хищений
</t>
  </si>
  <si>
    <t>3.13. Доля средств, использованных не по целевому назначению</t>
  </si>
  <si>
    <t>Р = 1 - Q1/Q, 
где Q1 - объем расходов главного распорядителя, классифицированных как использованные не по целевому назначению, в отчетном финансовом году;  
Q - объем кассовых  расходов главного распорядителя в отчетном финансовом году
Е(Р) = Р</t>
  </si>
  <si>
    <t>Группа  3 "Учет, отчетность, контроль"</t>
  </si>
  <si>
    <t xml:space="preserve">4.1. Своевременность формирования  муниципальных заданий  на оказание муниципальных услуг (выполнение работ) очередной финансовый год </t>
  </si>
  <si>
    <t>4.2. Полнота разработки стандартов оказания муниципальных услуг</t>
  </si>
  <si>
    <t>Р = Q1/Q, 
где Q1 - количество муниципальных заданий на оказание муниципальных услуг (выполнение работ) на очередной финансовый год, утвержденных органами, осуществляющими функции и полномочия учредителя, в установленный срок; 
Q -  общее количество муниципальных заданий на оказание муниципальных услуг (выполнение работ) на очередной финансовый год, которые должны быть утверждены органом, осуществляющим функции и полномочия учредителя
Е(Р) = Р</t>
  </si>
  <si>
    <t>Р = Q1/Q, 
где Q1 - количество муниципальных услуг, для которых органами, осуществляющими функции и полномочия учредителя, утверждены стандарты оказания муниципальных услуг;  
Q -  общее количество муниципальных услуг, включенных в Перечень муниципальных услуг муниципального образования «Город Архангельск»
Е(Р) = Р</t>
  </si>
  <si>
    <t>4.3. Размещение информации о деятельности муниципальных учреждений на официальном сайте www.bus.gov.ru</t>
  </si>
  <si>
    <t>Р = Q1/Q, 
где Q1 - количество муниципальных учреждений, информация о деятельности которых за отчетный финансовый год в полном объеме размещена на официальном сайте Российской Федерации www.bus.gov.ru;  
Q -  количество муниципальных учреждений на конец отчетного финансового года
Е(Р) = Р</t>
  </si>
  <si>
    <t xml:space="preserve">4.4 Контроль за деятельностью муниципальных учреждений </t>
  </si>
  <si>
    <t xml:space="preserve">4.5. Мониторинг  информации о просроченной кредиторской задолженности муниципальных бюджетных учреждений </t>
  </si>
  <si>
    <t>4.6. Доля средств целевых субсидий, использованных не по целевому назначению</t>
  </si>
  <si>
    <t>Р = 1 - Q1/Q, 
где Q1 – объем расходов муниципальных бюджетных и автономных учреждений, произведенных за счет субсидий  на иные цели, предоставленных из городского бюджета  в соответствии с абзацем вторым пункта 1 статьи 78.1 Бюджетного кодекса РФ и классифицированных как использованные не по целевому назначению в отчетном финансовом году;
Q - общий объем субсидий на иные цели предоставленных из городского бюджета в соответствии с абзацем вторым пункта 1 статьи 78.1 Бюджетного кодекса в отчетном финансовом году
Е(Р) = Р</t>
  </si>
  <si>
    <t>Группа 4  "Осуществление функций и полномочий учредителя муниципальных учреждений"</t>
  </si>
  <si>
    <t>5.1. Квалификация сотрудников финансово-экономического подразделения  главного администратора средств</t>
  </si>
  <si>
    <t>Р =  Q1/ Q, 
где  Q1 - количество сотрудников финансово-экономического подразделения главного администратора средств, обладающих дипломами о высшем профессиональном образовании по состоянию на 1 января года, следующего за отчетным;
Q - общее количество сотрудников финансово-экономического подразделения главного администратора средств  по состоянию на 1 января текущего финансового года
Е(Р) = Р</t>
  </si>
  <si>
    <t>5.2. Повышение квалификации  сотрудников финансово-экономического подразделения главного администратора</t>
  </si>
  <si>
    <t>Р =  Q1/ Q, 
где  Q1 - количество сотрудников финансово-экономического подразделения главного администратора средств, обладающих свидетельствами (сертификатами, удостоверениями) о повышении квалификации в течение последних трех  лет по состоянию на 1 января текущего финансового года;
Q - общее количество сотрудников финансово-экономического подразделения главного администратора средств  по состоянию на 1 января текущего финансового года
Е(Р) = Р</t>
  </si>
  <si>
    <t>5.3. Количество сотрудников финансово-экономического подразделения главного администратора средств  в возрасте до 40  лет, имеющих стаж работы в подразделении более трех лет</t>
  </si>
  <si>
    <t xml:space="preserve">Р =  Q1/ Q, 
где  Q1 - количество сотрудников финансово-экономического подразделения главного администратора средств в возрасте до 40 лет, имеющих стаж работы в подразделении более  трех лет по состоянию на 1 января текущего финансового года;
Q - общее количество сотрудников финансово-экономического подразделения главного администратора средств по состоянию на 1 января текущего финансового года
Е(Р) = 1, 
если Р ≥ 0,25;
E(Р) = Р / 0,25,
если Р &lt; 0,25
</t>
  </si>
  <si>
    <t>О1</t>
  </si>
  <si>
    <t>Оценивается наличие у главного распорядителя просроченной кредиторской задолженности по расчетам с поставщиками и подрядчиками                                                             (да / нет)                                                Е(Р) = 0,  при наличии просроченной задолженности;                               Е(Р) = 1, при отсутствии  просроченной кредиторской задолженности</t>
  </si>
  <si>
    <t xml:space="preserve">3.10. Доля дебиторской задолженности по налоговым и неналоговым доходам  </t>
  </si>
  <si>
    <t xml:space="preserve">Е(Р) = 0, если таблица «Сведения о проведении инвентаризаций» заполнена 
E(P) = 1, если таблица «Сведения о проведении инвентаризаций»  не заполнена.
</t>
  </si>
  <si>
    <t>Р = 1 - D/Q1, 
где D - объем дебиторской задолженности по  налоговым и неналоговым доходам по главному администратору доходов по состоянию на 1 января года текущего финансового года 
Q1 - объем поступлений доходов городского бюджета за отчетный финансовый год по главному администратору доходов
Е(Р) = Р</t>
  </si>
  <si>
    <t>D</t>
  </si>
  <si>
    <t>Оценивается наличие порядка осуществления органами, осуществляющими функции и полномочия учредителя, контроля за деятельностью муниципальных учреждений                                           (да / нет)                                         Е(Р) = 1,  при наличии указанного порядка,  Е(Р) = 0 при его отсутствии</t>
  </si>
  <si>
    <t>Оценивается наличие установленных органами,  осуществляющими функции и полномочия учредителя, формы и срока предоставления муниципальными бюджетными учреждениями информации о просроченной кредиторской задолженности                              (да / нет)                                            Е(Р) = 1,  при наличии установленных срока и формы,                               Е(Р) = 0 при их отсутствии</t>
  </si>
  <si>
    <t>Рейтинг главных администраторов средств городского бюджета</t>
  </si>
  <si>
    <t>Максимально возможная оценка по показателям главного администратора средств городского бюджета (Емах )</t>
  </si>
  <si>
    <t>Суммарная оценка по показателям по главному администратору средств городского бюджета                              (Е)</t>
  </si>
  <si>
    <t>Итоговая оценка качества финансового менеджмента по главному администратору средств городского бюджета                     О = Е / Емах * 100%</t>
  </si>
  <si>
    <t xml:space="preserve">Р = Q1/Q, 
где Q1 -  количество долгосрочных  целевых программ муниципального образования «Город Архангельск», реализация которых начинается с начала очередного финансового года, утвержденных в установленный срок,  заказчиком-координатором (заказчиком)  которых является главный распорядитель;  
Q -  общее количество долгосрочных целевых программ муниципального образования «Город Архангельск», реализация которых начинается с начала очередного финансового года заказчиком-координатором (заказчиком) которых является главный распорядитель 
Е(Р) = Р </t>
  </si>
  <si>
    <t xml:space="preserve">Р = Q1/Q, 
где Q1 -  количество  ведомственных целевых программ муниципального образования «Город Архангельск», реализация которых начинается с начала очередного финансового года, утвержденных в установленный срок,  заказчиком-координатором (заказчиком)  которых является главный распорядитель;  
Q -  общее количество ведомственных целевых программ муниципального образования «Город Архангельск», реализация которых начинается с начала очередного финансового года заказчиком-координатором (заказчиком) которых является главный распорядитель 
Е(Р) = Р </t>
  </si>
  <si>
    <t xml:space="preserve">1.4.Доля бюджетных ассигнований, представленных в программном виде </t>
  </si>
  <si>
    <t>1.5. Своевременность утверждения долгосрочных целевых программ муниципального образования «Город Архангельск»</t>
  </si>
  <si>
    <t>1.6. Своевременность утверждения ведомственных целевых программ муниципального образования «Город Архангельск»</t>
  </si>
  <si>
    <t xml:space="preserve">1.7. Своевременность представления главными распорядителями предложений о внесении изменений в решение о городском бюджете на текущий финансовый год </t>
  </si>
  <si>
    <t>1.8. Внесение изменений в решение о городском бюджете на текущий финансовый год по предложениям главных распорядителей</t>
  </si>
  <si>
    <t xml:space="preserve">1.9. Доля суммы изменений в решение о городском бюджете на текущий финансовый год по предложениям главных распорядителей  </t>
  </si>
  <si>
    <t>1.10. Внесение изменений  в сводную бюджетную роспись городского бюджета по предложениям главных распорядителей</t>
  </si>
  <si>
    <t>1.11. Доля суммы изменений сводной бюджетной росписи городского бюджета по предложениям главных распорядителей</t>
  </si>
  <si>
    <t xml:space="preserve">P / E(P) </t>
  </si>
  <si>
    <t>Р = 1 - Q1/Q, 
где Q1 - объем неиспользованных на конец отчетного финансового года межбюджетных трансфертов из областного бюджета;   
Q -  общий объем поступивших межбюджетных трансфертов из областного бюджета за отчетный финансовый год (за исключением поступивших после 1 декабря отчетного финансового года)
Е(Р) = Р</t>
  </si>
  <si>
    <t>3.8. Изменение  кредиторской задолженности по расчетам с поставщиками и подрядчиками</t>
  </si>
  <si>
    <t>с 2012</t>
  </si>
  <si>
    <t>работы</t>
  </si>
  <si>
    <t>не все у ГЦГЗ</t>
  </si>
  <si>
    <t>нет решения о созд.учр</t>
  </si>
  <si>
    <t>??? МУГХ, ИРЦ нет реш. О созд</t>
  </si>
  <si>
    <t>орц - реш о созд</t>
  </si>
  <si>
    <t>филиалы</t>
  </si>
  <si>
    <t>E(P)</t>
  </si>
  <si>
    <t>Группа 5 "Кадровый потенциал финансово-экономического подразделения                                                                                                                                                   главного администратора средств"</t>
  </si>
  <si>
    <t xml:space="preserve">Р = 1 – N1/N,
где N1 – количество справок-уведомлений об изменении сводной бюджетной росписи городского бюджета по предложениям главного распорядителя по кодам видов изменений 040, 050, 060, 081, 082, 100, 130, 140, 150;
N = 3, при расчете за I квартал, 
N = 6, при расчете за I полугодие,
N = 9, при расчете за 9 месяцев,
N = 12, при расчете за год
Е(Р) = Р, если N1 &lt; N, 
Е(Р) = 0, если N1 ≥ N
</t>
  </si>
  <si>
    <t>нет</t>
  </si>
  <si>
    <t>да</t>
  </si>
  <si>
    <t>Суммарная оценка</t>
  </si>
  <si>
    <t xml:space="preserve">Максимальная оценка </t>
  </si>
  <si>
    <t xml:space="preserve">Средняя оценка </t>
  </si>
  <si>
    <t xml:space="preserve">Суммарная оценка </t>
  </si>
  <si>
    <t>Максимальная оценка</t>
  </si>
  <si>
    <t xml:space="preserve">  </t>
  </si>
  <si>
    <t>Итоги</t>
  </si>
  <si>
    <t xml:space="preserve">справочно средняя оценка </t>
  </si>
  <si>
    <t>Результаты расчета оценок по группам показателей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</si>
</sst>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49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10"/>
      <color indexed="9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 style="hair"/>
      <bottom style="thin"/>
    </border>
    <border>
      <left/>
      <right style="hair"/>
      <top/>
      <bottom/>
    </border>
    <border>
      <left/>
      <right style="thin"/>
      <top style="hair"/>
      <bottom style="thin"/>
    </border>
    <border>
      <left style="hair"/>
      <right style="medium"/>
      <top style="thin"/>
      <bottom/>
    </border>
    <border>
      <left style="hair"/>
      <right style="medium"/>
      <top style="hair"/>
      <bottom style="thin"/>
    </border>
    <border>
      <left/>
      <right style="thin"/>
      <top/>
      <bottom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/>
      <right style="hair"/>
      <top/>
      <bottom style="thin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/>
    </border>
    <border>
      <left style="thin"/>
      <right style="hair"/>
      <top/>
      <bottom/>
    </border>
    <border>
      <left/>
      <right style="medium"/>
      <top style="thin"/>
      <bottom/>
    </border>
    <border>
      <left style="medium"/>
      <right style="hair"/>
      <top style="hair"/>
      <bottom style="thin"/>
    </border>
    <border>
      <left style="thin"/>
      <right style="hair"/>
      <top style="hair"/>
      <bottom style="thin"/>
    </border>
    <border>
      <left/>
      <right style="medium"/>
      <top style="hair"/>
      <bottom style="thin"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medium"/>
      <right style="hair"/>
      <top/>
      <bottom style="thin"/>
    </border>
    <border>
      <left/>
      <right style="thin"/>
      <top/>
      <bottom style="thin"/>
    </border>
    <border>
      <left style="hair"/>
      <right style="thin"/>
      <top style="thin"/>
      <bottom style="hair"/>
    </border>
    <border>
      <left style="thin"/>
      <right style="hair"/>
      <top/>
      <bottom style="hair"/>
    </border>
    <border>
      <left style="hair"/>
      <right style="medium"/>
      <top style="thin"/>
      <bottom style="hair"/>
    </border>
    <border>
      <left style="thin"/>
      <right style="hair"/>
      <top/>
      <bottom style="thin"/>
    </border>
    <border>
      <left/>
      <right style="medium"/>
      <top/>
      <bottom style="thin"/>
    </border>
    <border>
      <left style="thin"/>
      <right style="hair"/>
      <top style="thin"/>
      <bottom style="hair"/>
    </border>
    <border>
      <left/>
      <right style="medium"/>
      <top style="thin"/>
      <bottom style="hair"/>
    </border>
    <border>
      <left style="medium"/>
      <right style="hair"/>
      <top style="thin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 style="hair"/>
      <right style="medium"/>
      <top/>
      <bottom style="thin"/>
    </border>
    <border>
      <left style="hair"/>
      <right style="hair"/>
      <top style="hair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medium"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47"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6" fillId="0" borderId="10" xfId="0" applyNumberFormat="1" applyFont="1" applyFill="1" applyBorder="1" applyAlignment="1">
      <alignment vertical="top"/>
    </xf>
    <xf numFmtId="0" fontId="3" fillId="32" borderId="0" xfId="0" applyFont="1" applyFill="1" applyAlignment="1">
      <alignment/>
    </xf>
    <xf numFmtId="2" fontId="5" fillId="0" borderId="11" xfId="0" applyNumberFormat="1" applyFont="1" applyFill="1" applyBorder="1" applyAlignment="1">
      <alignment vertical="top"/>
    </xf>
    <xf numFmtId="2" fontId="5" fillId="0" borderId="10" xfId="0" applyNumberFormat="1" applyFont="1" applyFill="1" applyBorder="1" applyAlignment="1">
      <alignment vertical="top"/>
    </xf>
    <xf numFmtId="2" fontId="5" fillId="0" borderId="12" xfId="0" applyNumberFormat="1" applyFont="1" applyFill="1" applyBorder="1" applyAlignment="1">
      <alignment vertical="top"/>
    </xf>
    <xf numFmtId="2" fontId="5" fillId="0" borderId="13" xfId="0" applyNumberFormat="1" applyFont="1" applyFill="1" applyBorder="1" applyAlignment="1">
      <alignment vertical="top"/>
    </xf>
    <xf numFmtId="2" fontId="5" fillId="0" borderId="14" xfId="0" applyNumberFormat="1" applyFont="1" applyFill="1" applyBorder="1" applyAlignment="1">
      <alignment vertical="top"/>
    </xf>
    <xf numFmtId="2" fontId="5" fillId="0" borderId="15" xfId="0" applyNumberFormat="1" applyFont="1" applyFill="1" applyBorder="1" applyAlignment="1">
      <alignment horizontal="center" vertical="top"/>
    </xf>
    <xf numFmtId="2" fontId="5" fillId="0" borderId="12" xfId="0" applyNumberFormat="1" applyFont="1" applyFill="1" applyBorder="1" applyAlignment="1">
      <alignment horizontal="center" vertical="top"/>
    </xf>
    <xf numFmtId="2" fontId="5" fillId="0" borderId="16" xfId="0" applyNumberFormat="1" applyFont="1" applyFill="1" applyBorder="1" applyAlignment="1">
      <alignment vertical="top"/>
    </xf>
    <xf numFmtId="2" fontId="5" fillId="0" borderId="17" xfId="0" applyNumberFormat="1" applyFont="1" applyFill="1" applyBorder="1" applyAlignment="1">
      <alignment horizontal="right" vertical="top"/>
    </xf>
    <xf numFmtId="2" fontId="5" fillId="0" borderId="18" xfId="0" applyNumberFormat="1" applyFont="1" applyFill="1" applyBorder="1" applyAlignment="1">
      <alignment vertical="top"/>
    </xf>
    <xf numFmtId="2" fontId="5" fillId="0" borderId="19" xfId="0" applyNumberFormat="1" applyFont="1" applyFill="1" applyBorder="1" applyAlignment="1">
      <alignment horizontal="center" vertical="top"/>
    </xf>
    <xf numFmtId="2" fontId="5" fillId="0" borderId="20" xfId="0" applyNumberFormat="1" applyFont="1" applyFill="1" applyBorder="1" applyAlignment="1">
      <alignment horizontal="center" vertical="top"/>
    </xf>
    <xf numFmtId="2" fontId="5" fillId="0" borderId="21" xfId="0" applyNumberFormat="1" applyFont="1" applyFill="1" applyBorder="1" applyAlignment="1">
      <alignment horizontal="center" vertical="top"/>
    </xf>
    <xf numFmtId="2" fontId="5" fillId="0" borderId="22" xfId="0" applyNumberFormat="1" applyFont="1" applyFill="1" applyBorder="1" applyAlignment="1">
      <alignment horizontal="center" vertical="top"/>
    </xf>
    <xf numFmtId="2" fontId="5" fillId="0" borderId="23" xfId="0" applyNumberFormat="1" applyFont="1" applyFill="1" applyBorder="1" applyAlignment="1">
      <alignment horizontal="center" vertical="top"/>
    </xf>
    <xf numFmtId="2" fontId="6" fillId="0" borderId="24" xfId="0" applyNumberFormat="1" applyFont="1" applyFill="1" applyBorder="1" applyAlignment="1">
      <alignment horizontal="center" vertical="top"/>
    </xf>
    <xf numFmtId="2" fontId="5" fillId="0" borderId="22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vertical="top"/>
    </xf>
    <xf numFmtId="2" fontId="5" fillId="0" borderId="26" xfId="0" applyNumberFormat="1" applyFont="1" applyFill="1" applyBorder="1" applyAlignment="1">
      <alignment vertical="top"/>
    </xf>
    <xf numFmtId="2" fontId="5" fillId="0" borderId="27" xfId="0" applyNumberFormat="1" applyFont="1" applyFill="1" applyBorder="1" applyAlignment="1">
      <alignment vertical="top"/>
    </xf>
    <xf numFmtId="3" fontId="5" fillId="0" borderId="11" xfId="0" applyNumberFormat="1" applyFont="1" applyFill="1" applyBorder="1" applyAlignment="1">
      <alignment vertical="top"/>
    </xf>
    <xf numFmtId="0" fontId="0" fillId="32" borderId="28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3" fillId="0" borderId="29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center" vertical="top"/>
    </xf>
    <xf numFmtId="1" fontId="3" fillId="0" borderId="32" xfId="0" applyNumberFormat="1" applyFont="1" applyFill="1" applyBorder="1" applyAlignment="1">
      <alignment horizontal="right" vertical="top"/>
    </xf>
    <xf numFmtId="1" fontId="3" fillId="0" borderId="33" xfId="0" applyNumberFormat="1" applyFont="1" applyFill="1" applyBorder="1" applyAlignment="1">
      <alignment horizontal="right" vertical="top"/>
    </xf>
    <xf numFmtId="2" fontId="3" fillId="0" borderId="34" xfId="0" applyNumberFormat="1" applyFont="1" applyFill="1" applyBorder="1" applyAlignment="1">
      <alignment horizontal="right" vertical="top"/>
    </xf>
    <xf numFmtId="2" fontId="3" fillId="0" borderId="34" xfId="0" applyNumberFormat="1" applyFont="1" applyFill="1" applyBorder="1" applyAlignment="1">
      <alignment horizontal="center" vertical="top"/>
    </xf>
    <xf numFmtId="2" fontId="3" fillId="0" borderId="34" xfId="0" applyNumberFormat="1" applyFont="1" applyFill="1" applyBorder="1" applyAlignment="1">
      <alignment vertical="top"/>
    </xf>
    <xf numFmtId="2" fontId="5" fillId="0" borderId="34" xfId="0" applyNumberFormat="1" applyFont="1" applyFill="1" applyBorder="1" applyAlignment="1">
      <alignment vertical="top"/>
    </xf>
    <xf numFmtId="3" fontId="5" fillId="0" borderId="35" xfId="0" applyNumberFormat="1" applyFont="1" applyFill="1" applyBorder="1" applyAlignment="1">
      <alignment vertical="top"/>
    </xf>
    <xf numFmtId="2" fontId="5" fillId="0" borderId="36" xfId="0" applyNumberFormat="1" applyFont="1" applyFill="1" applyBorder="1" applyAlignment="1">
      <alignment vertical="top"/>
    </xf>
    <xf numFmtId="1" fontId="3" fillId="0" borderId="37" xfId="0" applyNumberFormat="1" applyFont="1" applyFill="1" applyBorder="1" applyAlignment="1">
      <alignment horizontal="right" vertical="top"/>
    </xf>
    <xf numFmtId="1" fontId="3" fillId="0" borderId="10" xfId="0" applyNumberFormat="1" applyFont="1" applyFill="1" applyBorder="1" applyAlignment="1">
      <alignment horizontal="right" vertical="top"/>
    </xf>
    <xf numFmtId="2" fontId="3" fillId="0" borderId="12" xfId="0" applyNumberFormat="1" applyFont="1" applyFill="1" applyBorder="1" applyAlignment="1">
      <alignment horizontal="right" vertical="top"/>
    </xf>
    <xf numFmtId="2" fontId="3" fillId="0" borderId="12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vertical="top"/>
    </xf>
    <xf numFmtId="3" fontId="5" fillId="0" borderId="38" xfId="0" applyNumberFormat="1" applyFont="1" applyFill="1" applyBorder="1" applyAlignment="1">
      <alignment vertical="top"/>
    </xf>
    <xf numFmtId="3" fontId="5" fillId="0" borderId="10" xfId="0" applyNumberFormat="1" applyFont="1" applyFill="1" applyBorder="1" applyAlignment="1">
      <alignment vertical="top"/>
    </xf>
    <xf numFmtId="2" fontId="5" fillId="0" borderId="39" xfId="0" applyNumberFormat="1" applyFont="1" applyFill="1" applyBorder="1" applyAlignment="1">
      <alignment vertical="top"/>
    </xf>
    <xf numFmtId="1" fontId="3" fillId="0" borderId="40" xfId="0" applyNumberFormat="1" applyFont="1" applyFill="1" applyBorder="1" applyAlignment="1">
      <alignment horizontal="right" vertical="top"/>
    </xf>
    <xf numFmtId="1" fontId="3" fillId="0" borderId="11" xfId="0" applyNumberFormat="1" applyFont="1" applyFill="1" applyBorder="1" applyAlignment="1">
      <alignment horizontal="right" vertical="top"/>
    </xf>
    <xf numFmtId="2" fontId="3" fillId="0" borderId="15" xfId="0" applyNumberFormat="1" applyFont="1" applyFill="1" applyBorder="1" applyAlignment="1">
      <alignment horizontal="right" vertical="top"/>
    </xf>
    <xf numFmtId="2" fontId="3" fillId="0" borderId="15" xfId="0" applyNumberFormat="1" applyFont="1" applyFill="1" applyBorder="1" applyAlignment="1">
      <alignment horizontal="center" vertical="top"/>
    </xf>
    <xf numFmtId="2" fontId="5" fillId="0" borderId="15" xfId="0" applyNumberFormat="1" applyFont="1" applyFill="1" applyBorder="1" applyAlignment="1">
      <alignment horizontal="right" vertical="top"/>
    </xf>
    <xf numFmtId="2" fontId="5" fillId="0" borderId="12" xfId="0" applyNumberFormat="1" applyFont="1" applyFill="1" applyBorder="1" applyAlignment="1">
      <alignment horizontal="right" vertical="top"/>
    </xf>
    <xf numFmtId="1" fontId="3" fillId="0" borderId="41" xfId="0" applyNumberFormat="1" applyFont="1" applyFill="1" applyBorder="1" applyAlignment="1">
      <alignment horizontal="right" vertical="top"/>
    </xf>
    <xf numFmtId="1" fontId="3" fillId="0" borderId="42" xfId="0" applyNumberFormat="1" applyFont="1" applyFill="1" applyBorder="1" applyAlignment="1">
      <alignment horizontal="right" vertical="top"/>
    </xf>
    <xf numFmtId="2" fontId="3" fillId="0" borderId="43" xfId="0" applyNumberFormat="1" applyFont="1" applyFill="1" applyBorder="1" applyAlignment="1">
      <alignment horizontal="right" vertical="top"/>
    </xf>
    <xf numFmtId="2" fontId="3" fillId="0" borderId="43" xfId="0" applyNumberFormat="1" applyFont="1" applyFill="1" applyBorder="1" applyAlignment="1">
      <alignment horizontal="center" vertical="top"/>
    </xf>
    <xf numFmtId="2" fontId="5" fillId="0" borderId="43" xfId="0" applyNumberFormat="1" applyFont="1" applyFill="1" applyBorder="1" applyAlignment="1">
      <alignment horizontal="right" vertical="top"/>
    </xf>
    <xf numFmtId="1" fontId="3" fillId="0" borderId="44" xfId="0" applyNumberFormat="1" applyFont="1" applyFill="1" applyBorder="1" applyAlignment="1">
      <alignment horizontal="right" vertical="top"/>
    </xf>
    <xf numFmtId="1" fontId="3" fillId="0" borderId="18" xfId="0" applyNumberFormat="1" applyFont="1" applyFill="1" applyBorder="1" applyAlignment="1">
      <alignment horizontal="right" vertical="top"/>
    </xf>
    <xf numFmtId="2" fontId="3" fillId="0" borderId="45" xfId="0" applyNumberFormat="1" applyFont="1" applyFill="1" applyBorder="1" applyAlignment="1">
      <alignment horizontal="right" vertical="top"/>
    </xf>
    <xf numFmtId="2" fontId="3" fillId="0" borderId="45" xfId="0" applyNumberFormat="1" applyFont="1" applyFill="1" applyBorder="1" applyAlignment="1">
      <alignment horizontal="center" vertical="top"/>
    </xf>
    <xf numFmtId="2" fontId="5" fillId="0" borderId="45" xfId="0" applyNumberFormat="1" applyFont="1" applyFill="1" applyBorder="1" applyAlignment="1">
      <alignment horizontal="right" vertical="top"/>
    </xf>
    <xf numFmtId="2" fontId="3" fillId="0" borderId="46" xfId="0" applyNumberFormat="1" applyFont="1" applyFill="1" applyBorder="1" applyAlignment="1">
      <alignment horizontal="right" vertical="top"/>
    </xf>
    <xf numFmtId="2" fontId="3" fillId="0" borderId="46" xfId="0" applyNumberFormat="1" applyFont="1" applyFill="1" applyBorder="1" applyAlignment="1">
      <alignment vertical="top"/>
    </xf>
    <xf numFmtId="2" fontId="5" fillId="0" borderId="46" xfId="0" applyNumberFormat="1" applyFont="1" applyFill="1" applyBorder="1" applyAlignment="1">
      <alignment vertical="top"/>
    </xf>
    <xf numFmtId="3" fontId="5" fillId="0" borderId="47" xfId="0" applyNumberFormat="1" applyFont="1" applyFill="1" applyBorder="1" applyAlignment="1">
      <alignment vertical="top"/>
    </xf>
    <xf numFmtId="3" fontId="5" fillId="0" borderId="42" xfId="0" applyNumberFormat="1" applyFont="1" applyFill="1" applyBorder="1" applyAlignment="1">
      <alignment vertical="top"/>
    </xf>
    <xf numFmtId="2" fontId="5" fillId="0" borderId="48" xfId="0" applyNumberFormat="1" applyFont="1" applyFill="1" applyBorder="1" applyAlignment="1">
      <alignment vertical="top"/>
    </xf>
    <xf numFmtId="2" fontId="3" fillId="0" borderId="26" xfId="0" applyNumberFormat="1" applyFont="1" applyFill="1" applyBorder="1" applyAlignment="1">
      <alignment horizontal="right" vertical="top"/>
    </xf>
    <xf numFmtId="2" fontId="3" fillId="0" borderId="45" xfId="0" applyNumberFormat="1" applyFont="1" applyFill="1" applyBorder="1" applyAlignment="1">
      <alignment vertical="top"/>
    </xf>
    <xf numFmtId="2" fontId="5" fillId="0" borderId="45" xfId="0" applyNumberFormat="1" applyFont="1" applyFill="1" applyBorder="1" applyAlignment="1">
      <alignment vertical="top"/>
    </xf>
    <xf numFmtId="3" fontId="5" fillId="0" borderId="49" xfId="0" applyNumberFormat="1" applyFont="1" applyFill="1" applyBorder="1" applyAlignment="1">
      <alignment vertical="top"/>
    </xf>
    <xf numFmtId="3" fontId="5" fillId="0" borderId="18" xfId="0" applyNumberFormat="1" applyFont="1" applyFill="1" applyBorder="1" applyAlignment="1">
      <alignment vertical="top"/>
    </xf>
    <xf numFmtId="2" fontId="5" fillId="0" borderId="50" xfId="0" applyNumberFormat="1" applyFont="1" applyFill="1" applyBorder="1" applyAlignment="1">
      <alignment vertical="top"/>
    </xf>
    <xf numFmtId="2" fontId="3" fillId="0" borderId="27" xfId="0" applyNumberFormat="1" applyFont="1" applyFill="1" applyBorder="1" applyAlignment="1">
      <alignment vertical="top"/>
    </xf>
    <xf numFmtId="3" fontId="5" fillId="0" borderId="51" xfId="0" applyNumberFormat="1" applyFont="1" applyFill="1" applyBorder="1" applyAlignment="1">
      <alignment vertical="top"/>
    </xf>
    <xf numFmtId="3" fontId="5" fillId="0" borderId="17" xfId="0" applyNumberFormat="1" applyFont="1" applyFill="1" applyBorder="1" applyAlignment="1">
      <alignment vertical="top"/>
    </xf>
    <xf numFmtId="2" fontId="5" fillId="0" borderId="52" xfId="0" applyNumberFormat="1" applyFont="1" applyFill="1" applyBorder="1" applyAlignment="1">
      <alignment vertical="top"/>
    </xf>
    <xf numFmtId="1" fontId="3" fillId="0" borderId="53" xfId="0" applyNumberFormat="1" applyFont="1" applyFill="1" applyBorder="1" applyAlignment="1">
      <alignment horizontal="right" vertical="top"/>
    </xf>
    <xf numFmtId="1" fontId="3" fillId="0" borderId="17" xfId="0" applyNumberFormat="1" applyFont="1" applyFill="1" applyBorder="1" applyAlignment="1">
      <alignment horizontal="right" vertical="top"/>
    </xf>
    <xf numFmtId="2" fontId="3" fillId="0" borderId="16" xfId="0" applyNumberFormat="1" applyFont="1" applyFill="1" applyBorder="1" applyAlignment="1">
      <alignment horizontal="center" vertical="top"/>
    </xf>
    <xf numFmtId="2" fontId="5" fillId="0" borderId="51" xfId="0" applyNumberFormat="1" applyFont="1" applyFill="1" applyBorder="1" applyAlignment="1">
      <alignment horizontal="right" vertical="top"/>
    </xf>
    <xf numFmtId="2" fontId="5" fillId="0" borderId="34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5" fillId="0" borderId="30" xfId="0" applyFont="1" applyFill="1" applyBorder="1" applyAlignment="1">
      <alignment horizontal="center" vertical="top"/>
    </xf>
    <xf numFmtId="0" fontId="3" fillId="0" borderId="54" xfId="0" applyFont="1" applyFill="1" applyBorder="1" applyAlignment="1">
      <alignment horizontal="center" vertical="top"/>
    </xf>
    <xf numFmtId="0" fontId="3" fillId="0" borderId="55" xfId="0" applyFont="1" applyFill="1" applyBorder="1" applyAlignment="1">
      <alignment horizontal="right" vertical="top"/>
    </xf>
    <xf numFmtId="0" fontId="3" fillId="0" borderId="55" xfId="0" applyFont="1" applyFill="1" applyBorder="1" applyAlignment="1">
      <alignment horizontal="center" vertical="top"/>
    </xf>
    <xf numFmtId="2" fontId="5" fillId="0" borderId="25" xfId="0" applyNumberFormat="1" applyFont="1" applyFill="1" applyBorder="1" applyAlignment="1">
      <alignment horizontal="right" vertical="top"/>
    </xf>
    <xf numFmtId="2" fontId="5" fillId="0" borderId="27" xfId="0" applyNumberFormat="1" applyFont="1" applyFill="1" applyBorder="1" applyAlignment="1">
      <alignment horizontal="right" vertical="top"/>
    </xf>
    <xf numFmtId="2" fontId="5" fillId="0" borderId="46" xfId="0" applyNumberFormat="1" applyFont="1" applyFill="1" applyBorder="1" applyAlignment="1">
      <alignment horizontal="right" vertical="top"/>
    </xf>
    <xf numFmtId="2" fontId="5" fillId="0" borderId="26" xfId="0" applyNumberFormat="1" applyFont="1" applyFill="1" applyBorder="1" applyAlignment="1">
      <alignment horizontal="right" vertical="top"/>
    </xf>
    <xf numFmtId="4" fontId="5" fillId="0" borderId="51" xfId="0" applyNumberFormat="1" applyFont="1" applyFill="1" applyBorder="1" applyAlignment="1">
      <alignment horizontal="right" vertical="top"/>
    </xf>
    <xf numFmtId="4" fontId="5" fillId="0" borderId="17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/>
    </xf>
    <xf numFmtId="2" fontId="3" fillId="0" borderId="18" xfId="0" applyNumberFormat="1" applyFont="1" applyFill="1" applyBorder="1" applyAlignment="1">
      <alignment vertical="top"/>
    </xf>
    <xf numFmtId="2" fontId="3" fillId="0" borderId="26" xfId="0" applyNumberFormat="1" applyFont="1" applyFill="1" applyBorder="1" applyAlignment="1">
      <alignment vertical="top"/>
    </xf>
    <xf numFmtId="2" fontId="3" fillId="0" borderId="42" xfId="0" applyNumberFormat="1" applyFont="1" applyFill="1" applyBorder="1" applyAlignment="1">
      <alignment horizontal="right" vertical="top"/>
    </xf>
    <xf numFmtId="2" fontId="3" fillId="0" borderId="18" xfId="0" applyNumberFormat="1" applyFont="1" applyFill="1" applyBorder="1" applyAlignment="1">
      <alignment horizontal="right" vertical="top"/>
    </xf>
    <xf numFmtId="2" fontId="6" fillId="0" borderId="10" xfId="0" applyNumberFormat="1" applyFont="1" applyFill="1" applyBorder="1" applyAlignment="1">
      <alignment horizontal="right" vertical="top"/>
    </xf>
    <xf numFmtId="3" fontId="5" fillId="0" borderId="35" xfId="0" applyNumberFormat="1" applyFont="1" applyFill="1" applyBorder="1" applyAlignment="1">
      <alignment horizontal="right" vertical="top"/>
    </xf>
    <xf numFmtId="3" fontId="5" fillId="0" borderId="11" xfId="0" applyNumberFormat="1" applyFont="1" applyFill="1" applyBorder="1" applyAlignment="1">
      <alignment horizontal="right" vertical="top"/>
    </xf>
    <xf numFmtId="3" fontId="5" fillId="0" borderId="38" xfId="0" applyNumberFormat="1" applyFont="1" applyFill="1" applyBorder="1" applyAlignment="1">
      <alignment horizontal="right" vertical="top"/>
    </xf>
    <xf numFmtId="3" fontId="5" fillId="0" borderId="10" xfId="0" applyNumberFormat="1" applyFont="1" applyFill="1" applyBorder="1" applyAlignment="1">
      <alignment horizontal="right" vertical="top"/>
    </xf>
    <xf numFmtId="2" fontId="3" fillId="0" borderId="46" xfId="0" applyNumberFormat="1" applyFont="1" applyFill="1" applyBorder="1" applyAlignment="1">
      <alignment vertical="top"/>
    </xf>
    <xf numFmtId="2" fontId="3" fillId="0" borderId="45" xfId="0" applyNumberFormat="1" applyFont="1" applyFill="1" applyBorder="1" applyAlignment="1">
      <alignment vertical="top"/>
    </xf>
    <xf numFmtId="3" fontId="3" fillId="0" borderId="11" xfId="0" applyNumberFormat="1" applyFont="1" applyFill="1" applyBorder="1" applyAlignment="1">
      <alignment horizontal="right" vertical="top"/>
    </xf>
    <xf numFmtId="2" fontId="3" fillId="0" borderId="25" xfId="0" applyNumberFormat="1" applyFont="1" applyFill="1" applyBorder="1" applyAlignment="1">
      <alignment horizontal="right" vertical="top"/>
    </xf>
    <xf numFmtId="2" fontId="3" fillId="0" borderId="27" xfId="0" applyNumberFormat="1" applyFont="1" applyFill="1" applyBorder="1" applyAlignment="1">
      <alignment horizontal="right" vertical="top"/>
    </xf>
    <xf numFmtId="2" fontId="3" fillId="0" borderId="34" xfId="0" applyNumberFormat="1" applyFont="1" applyFill="1" applyBorder="1" applyAlignment="1">
      <alignment vertical="top"/>
    </xf>
    <xf numFmtId="2" fontId="3" fillId="0" borderId="12" xfId="0" applyNumberFormat="1" applyFont="1" applyFill="1" applyBorder="1" applyAlignment="1">
      <alignment vertical="top"/>
    </xf>
    <xf numFmtId="1" fontId="3" fillId="0" borderId="11" xfId="0" applyNumberFormat="1" applyFont="1" applyFill="1" applyBorder="1" applyAlignment="1">
      <alignment vertical="top"/>
    </xf>
    <xf numFmtId="1" fontId="3" fillId="0" borderId="10" xfId="0" applyNumberFormat="1" applyFont="1" applyFill="1" applyBorder="1" applyAlignment="1">
      <alignment vertical="top"/>
    </xf>
    <xf numFmtId="1" fontId="3" fillId="0" borderId="42" xfId="0" applyNumberFormat="1" applyFont="1" applyFill="1" applyBorder="1" applyAlignment="1">
      <alignment vertical="top"/>
    </xf>
    <xf numFmtId="1" fontId="3" fillId="0" borderId="18" xfId="0" applyNumberFormat="1" applyFont="1" applyFill="1" applyBorder="1" applyAlignment="1">
      <alignment vertical="top"/>
    </xf>
    <xf numFmtId="1" fontId="3" fillId="0" borderId="11" xfId="0" applyNumberFormat="1" applyFont="1" applyFill="1" applyBorder="1" applyAlignment="1">
      <alignment horizontal="right" vertical="top"/>
    </xf>
    <xf numFmtId="1" fontId="3" fillId="0" borderId="10" xfId="0" applyNumberFormat="1" applyFont="1" applyFill="1" applyBorder="1" applyAlignment="1">
      <alignment horizontal="right" vertical="top"/>
    </xf>
    <xf numFmtId="1" fontId="5" fillId="0" borderId="11" xfId="0" applyNumberFormat="1" applyFont="1" applyFill="1" applyBorder="1" applyAlignment="1">
      <alignment vertical="top"/>
    </xf>
    <xf numFmtId="1" fontId="5" fillId="0" borderId="41" xfId="0" applyNumberFormat="1" applyFont="1" applyFill="1" applyBorder="1" applyAlignment="1">
      <alignment vertical="top"/>
    </xf>
    <xf numFmtId="1" fontId="5" fillId="0" borderId="42" xfId="0" applyNumberFormat="1" applyFont="1" applyFill="1" applyBorder="1" applyAlignment="1">
      <alignment vertical="top"/>
    </xf>
    <xf numFmtId="1" fontId="5" fillId="0" borderId="44" xfId="0" applyNumberFormat="1" applyFont="1" applyFill="1" applyBorder="1" applyAlignment="1">
      <alignment vertical="top"/>
    </xf>
    <xf numFmtId="1" fontId="5" fillId="0" borderId="18" xfId="0" applyNumberFormat="1" applyFont="1" applyFill="1" applyBorder="1" applyAlignment="1">
      <alignment vertical="top"/>
    </xf>
    <xf numFmtId="49" fontId="5" fillId="0" borderId="20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vertical="top"/>
    </xf>
    <xf numFmtId="0" fontId="5" fillId="0" borderId="54" xfId="0" applyFont="1" applyFill="1" applyBorder="1" applyAlignment="1">
      <alignment horizontal="center" vertical="top"/>
    </xf>
    <xf numFmtId="0" fontId="5" fillId="0" borderId="56" xfId="0" applyFont="1" applyFill="1" applyBorder="1" applyAlignment="1">
      <alignment horizontal="center" vertical="top"/>
    </xf>
    <xf numFmtId="0" fontId="5" fillId="0" borderId="55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vertical="top"/>
    </xf>
    <xf numFmtId="3" fontId="3" fillId="0" borderId="33" xfId="0" applyNumberFormat="1" applyFont="1" applyFill="1" applyBorder="1" applyAlignment="1">
      <alignment horizontal="right" vertical="top"/>
    </xf>
    <xf numFmtId="3" fontId="3" fillId="0" borderId="11" xfId="0" applyNumberFormat="1" applyFont="1" applyFill="1" applyBorder="1" applyAlignment="1">
      <alignment vertical="top"/>
    </xf>
    <xf numFmtId="2" fontId="7" fillId="0" borderId="20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top"/>
    </xf>
    <xf numFmtId="2" fontId="3" fillId="0" borderId="27" xfId="0" applyNumberFormat="1" applyFont="1" applyFill="1" applyBorder="1" applyAlignment="1">
      <alignment vertical="top"/>
    </xf>
    <xf numFmtId="3" fontId="3" fillId="0" borderId="42" xfId="0" applyNumberFormat="1" applyFont="1" applyFill="1" applyBorder="1" applyAlignment="1">
      <alignment vertical="top"/>
    </xf>
    <xf numFmtId="3" fontId="5" fillId="0" borderId="42" xfId="0" applyNumberFormat="1" applyFont="1" applyFill="1" applyBorder="1" applyAlignment="1">
      <alignment horizontal="right" vertical="top"/>
    </xf>
    <xf numFmtId="3" fontId="5" fillId="0" borderId="33" xfId="0" applyNumberFormat="1" applyFont="1" applyFill="1" applyBorder="1" applyAlignment="1">
      <alignment horizontal="right" vertical="top"/>
    </xf>
    <xf numFmtId="2" fontId="5" fillId="0" borderId="24" xfId="0" applyNumberFormat="1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vertical="top"/>
    </xf>
    <xf numFmtId="2" fontId="5" fillId="0" borderId="18" xfId="0" applyNumberFormat="1" applyFont="1" applyFill="1" applyBorder="1" applyAlignment="1">
      <alignment horizontal="right" vertical="top"/>
    </xf>
    <xf numFmtId="3" fontId="3" fillId="0" borderId="17" xfId="0" applyNumberFormat="1" applyFont="1" applyFill="1" applyBorder="1" applyAlignment="1">
      <alignment vertical="top"/>
    </xf>
    <xf numFmtId="2" fontId="3" fillId="0" borderId="46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/>
    </xf>
    <xf numFmtId="0" fontId="5" fillId="0" borderId="29" xfId="0" applyFont="1" applyFill="1" applyBorder="1" applyAlignment="1">
      <alignment horizontal="center" vertical="top"/>
    </xf>
    <xf numFmtId="1" fontId="5" fillId="0" borderId="40" xfId="0" applyNumberFormat="1" applyFont="1" applyFill="1" applyBorder="1" applyAlignment="1">
      <alignment vertical="top"/>
    </xf>
    <xf numFmtId="1" fontId="5" fillId="0" borderId="37" xfId="0" applyNumberFormat="1" applyFont="1" applyFill="1" applyBorder="1" applyAlignment="1">
      <alignment vertical="top"/>
    </xf>
    <xf numFmtId="1" fontId="5" fillId="0" borderId="53" xfId="0" applyNumberFormat="1" applyFont="1" applyFill="1" applyBorder="1" applyAlignment="1">
      <alignment vertical="top"/>
    </xf>
    <xf numFmtId="1" fontId="5" fillId="0" borderId="17" xfId="0" applyNumberFormat="1" applyFont="1" applyFill="1" applyBorder="1" applyAlignment="1">
      <alignment vertical="top"/>
    </xf>
    <xf numFmtId="0" fontId="8" fillId="0" borderId="0" xfId="0" applyFont="1" applyFill="1" applyAlignment="1">
      <alignment/>
    </xf>
    <xf numFmtId="1" fontId="5" fillId="0" borderId="11" xfId="0" applyNumberFormat="1" applyFont="1" applyFill="1" applyBorder="1" applyAlignment="1">
      <alignment horizontal="right" vertical="top"/>
    </xf>
    <xf numFmtId="2" fontId="5" fillId="0" borderId="11" xfId="0" applyNumberFormat="1" applyFont="1" applyFill="1" applyBorder="1" applyAlignment="1">
      <alignment horizontal="right" vertical="top"/>
    </xf>
    <xf numFmtId="1" fontId="5" fillId="0" borderId="10" xfId="0" applyNumberFormat="1" applyFont="1" applyFill="1" applyBorder="1" applyAlignment="1">
      <alignment horizontal="right" vertical="top"/>
    </xf>
    <xf numFmtId="2" fontId="5" fillId="0" borderId="1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Alignment="1">
      <alignment/>
    </xf>
    <xf numFmtId="3" fontId="3" fillId="0" borderId="54" xfId="0" applyNumberFormat="1" applyFont="1" applyFill="1" applyBorder="1" applyAlignment="1">
      <alignment horizontal="center" vertical="top"/>
    </xf>
    <xf numFmtId="3" fontId="3" fillId="0" borderId="30" xfId="0" applyNumberFormat="1" applyFont="1" applyFill="1" applyBorder="1" applyAlignment="1">
      <alignment horizontal="center" vertical="top"/>
    </xf>
    <xf numFmtId="3" fontId="0" fillId="0" borderId="0" xfId="0" applyNumberFormat="1" applyFill="1" applyAlignment="1">
      <alignment/>
    </xf>
    <xf numFmtId="2" fontId="5" fillId="0" borderId="45" xfId="0" applyNumberFormat="1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/>
    </xf>
    <xf numFmtId="3" fontId="5" fillId="0" borderId="57" xfId="0" applyNumberFormat="1" applyFont="1" applyFill="1" applyBorder="1" applyAlignment="1">
      <alignment vertical="top"/>
    </xf>
    <xf numFmtId="3" fontId="5" fillId="0" borderId="33" xfId="0" applyNumberFormat="1" applyFont="1" applyFill="1" applyBorder="1" applyAlignment="1">
      <alignment vertical="top"/>
    </xf>
    <xf numFmtId="3" fontId="5" fillId="0" borderId="47" xfId="0" applyNumberFormat="1" applyFont="1" applyFill="1" applyBorder="1" applyAlignment="1">
      <alignment horizontal="right" vertical="top"/>
    </xf>
    <xf numFmtId="3" fontId="5" fillId="0" borderId="49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>
      <alignment horizontal="right" vertical="top"/>
    </xf>
    <xf numFmtId="1" fontId="3" fillId="0" borderId="30" xfId="0" applyNumberFormat="1" applyFont="1" applyFill="1" applyBorder="1" applyAlignment="1">
      <alignment horizontal="center" vertical="top"/>
    </xf>
    <xf numFmtId="1" fontId="3" fillId="0" borderId="57" xfId="0" applyNumberFormat="1" applyFont="1" applyFill="1" applyBorder="1" applyAlignment="1">
      <alignment vertical="top"/>
    </xf>
    <xf numFmtId="1" fontId="3" fillId="0" borderId="33" xfId="0" applyNumberFormat="1" applyFont="1" applyFill="1" applyBorder="1" applyAlignment="1">
      <alignment vertical="top"/>
    </xf>
    <xf numFmtId="1" fontId="3" fillId="0" borderId="38" xfId="0" applyNumberFormat="1" applyFont="1" applyFill="1" applyBorder="1" applyAlignment="1">
      <alignment vertical="top"/>
    </xf>
    <xf numFmtId="1" fontId="3" fillId="0" borderId="10" xfId="0" applyNumberFormat="1" applyFont="1" applyFill="1" applyBorder="1" applyAlignment="1">
      <alignment vertical="top"/>
    </xf>
    <xf numFmtId="1" fontId="3" fillId="0" borderId="35" xfId="0" applyNumberFormat="1" applyFont="1" applyFill="1" applyBorder="1" applyAlignment="1">
      <alignment horizontal="right" vertical="top"/>
    </xf>
    <xf numFmtId="1" fontId="3" fillId="0" borderId="38" xfId="0" applyNumberFormat="1" applyFont="1" applyFill="1" applyBorder="1" applyAlignment="1">
      <alignment horizontal="right" vertical="top"/>
    </xf>
    <xf numFmtId="1" fontId="3" fillId="0" borderId="47" xfId="0" applyNumberFormat="1" applyFont="1" applyFill="1" applyBorder="1" applyAlignment="1">
      <alignment horizontal="right" vertical="top"/>
    </xf>
    <xf numFmtId="1" fontId="3" fillId="0" borderId="49" xfId="0" applyNumberFormat="1" applyFont="1" applyFill="1" applyBorder="1" applyAlignment="1">
      <alignment horizontal="right" vertical="top"/>
    </xf>
    <xf numFmtId="1" fontId="3" fillId="0" borderId="35" xfId="0" applyNumberFormat="1" applyFont="1" applyFill="1" applyBorder="1" applyAlignment="1">
      <alignment vertical="top"/>
    </xf>
    <xf numFmtId="1" fontId="3" fillId="0" borderId="11" xfId="0" applyNumberFormat="1" applyFont="1" applyFill="1" applyBorder="1" applyAlignment="1">
      <alignment vertical="top"/>
    </xf>
    <xf numFmtId="1" fontId="3" fillId="0" borderId="47" xfId="0" applyNumberFormat="1" applyFont="1" applyFill="1" applyBorder="1" applyAlignment="1">
      <alignment vertical="top"/>
    </xf>
    <xf numFmtId="1" fontId="3" fillId="0" borderId="42" xfId="0" applyNumberFormat="1" applyFont="1" applyFill="1" applyBorder="1" applyAlignment="1">
      <alignment vertical="top"/>
    </xf>
    <xf numFmtId="1" fontId="3" fillId="0" borderId="49" xfId="0" applyNumberFormat="1" applyFont="1" applyFill="1" applyBorder="1" applyAlignment="1">
      <alignment vertical="top"/>
    </xf>
    <xf numFmtId="1" fontId="3" fillId="0" borderId="18" xfId="0" applyNumberFormat="1" applyFont="1" applyFill="1" applyBorder="1" applyAlignment="1">
      <alignment vertical="top"/>
    </xf>
    <xf numFmtId="1" fontId="3" fillId="0" borderId="51" xfId="0" applyNumberFormat="1" applyFont="1" applyFill="1" applyBorder="1" applyAlignment="1">
      <alignment vertical="top"/>
    </xf>
    <xf numFmtId="1" fontId="3" fillId="0" borderId="17" xfId="0" applyNumberFormat="1" applyFont="1" applyFill="1" applyBorder="1" applyAlignment="1">
      <alignment vertical="top"/>
    </xf>
    <xf numFmtId="1" fontId="0" fillId="0" borderId="0" xfId="0" applyNumberFormat="1" applyFill="1" applyAlignment="1">
      <alignment/>
    </xf>
    <xf numFmtId="3" fontId="5" fillId="0" borderId="34" xfId="0" applyNumberFormat="1" applyFont="1" applyFill="1" applyBorder="1" applyAlignment="1">
      <alignment vertical="top"/>
    </xf>
    <xf numFmtId="3" fontId="5" fillId="0" borderId="12" xfId="0" applyNumberFormat="1" applyFont="1" applyFill="1" applyBorder="1" applyAlignment="1">
      <alignment vertical="top"/>
    </xf>
    <xf numFmtId="3" fontId="5" fillId="0" borderId="15" xfId="0" applyNumberFormat="1" applyFont="1" applyFill="1" applyBorder="1" applyAlignment="1">
      <alignment horizontal="right" vertical="top"/>
    </xf>
    <xf numFmtId="3" fontId="5" fillId="0" borderId="12" xfId="0" applyNumberFormat="1" applyFont="1" applyFill="1" applyBorder="1" applyAlignment="1">
      <alignment horizontal="right" vertical="top"/>
    </xf>
    <xf numFmtId="3" fontId="5" fillId="0" borderId="27" xfId="0" applyNumberFormat="1" applyFont="1" applyFill="1" applyBorder="1" applyAlignment="1">
      <alignment vertical="top"/>
    </xf>
    <xf numFmtId="3" fontId="5" fillId="0" borderId="46" xfId="0" applyNumberFormat="1" applyFont="1" applyFill="1" applyBorder="1" applyAlignment="1">
      <alignment vertical="top"/>
    </xf>
    <xf numFmtId="3" fontId="5" fillId="0" borderId="45" xfId="0" applyNumberFormat="1" applyFont="1" applyFill="1" applyBorder="1" applyAlignment="1">
      <alignment vertical="top"/>
    </xf>
    <xf numFmtId="3" fontId="6" fillId="0" borderId="18" xfId="0" applyNumberFormat="1" applyFont="1" applyFill="1" applyBorder="1" applyAlignment="1">
      <alignment vertical="top"/>
    </xf>
    <xf numFmtId="2" fontId="3" fillId="0" borderId="48" xfId="0" applyNumberFormat="1" applyFont="1" applyFill="1" applyBorder="1" applyAlignment="1">
      <alignment vertical="top"/>
    </xf>
    <xf numFmtId="2" fontId="3" fillId="0" borderId="58" xfId="0" applyNumberFormat="1" applyFont="1" applyFill="1" applyBorder="1" applyAlignment="1">
      <alignment vertical="top"/>
    </xf>
    <xf numFmtId="1" fontId="3" fillId="0" borderId="29" xfId="0" applyNumberFormat="1" applyFont="1" applyFill="1" applyBorder="1" applyAlignment="1">
      <alignment horizontal="center" vertical="top"/>
    </xf>
    <xf numFmtId="3" fontId="5" fillId="0" borderId="30" xfId="0" applyNumberFormat="1" applyFont="1" applyFill="1" applyBorder="1" applyAlignment="1">
      <alignment horizontal="center" vertical="top"/>
    </xf>
    <xf numFmtId="1" fontId="5" fillId="0" borderId="35" xfId="0" applyNumberFormat="1" applyFont="1" applyFill="1" applyBorder="1" applyAlignment="1">
      <alignment horizontal="right" vertical="top"/>
    </xf>
    <xf numFmtId="1" fontId="5" fillId="0" borderId="38" xfId="0" applyNumberFormat="1" applyFont="1" applyFill="1" applyBorder="1" applyAlignment="1">
      <alignment horizontal="right" vertical="top"/>
    </xf>
    <xf numFmtId="3" fontId="5" fillId="0" borderId="17" xfId="0" applyNumberFormat="1" applyFont="1" applyFill="1" applyBorder="1" applyAlignment="1">
      <alignment horizontal="right" vertical="top"/>
    </xf>
    <xf numFmtId="2" fontId="5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2" fontId="7" fillId="0" borderId="0" xfId="0" applyNumberFormat="1" applyFont="1" applyFill="1" applyBorder="1" applyAlignment="1">
      <alignment vertical="top"/>
    </xf>
    <xf numFmtId="3" fontId="5" fillId="0" borderId="51" xfId="0" applyNumberFormat="1" applyFont="1" applyFill="1" applyBorder="1" applyAlignment="1">
      <alignment horizontal="right" vertical="top"/>
    </xf>
    <xf numFmtId="0" fontId="0" fillId="0" borderId="15" xfId="0" applyFill="1" applyBorder="1" applyAlignment="1">
      <alignment vertical="top" wrapText="1"/>
    </xf>
    <xf numFmtId="1" fontId="9" fillId="0" borderId="59" xfId="0" applyNumberFormat="1" applyFont="1" applyFill="1" applyBorder="1" applyAlignment="1">
      <alignment vertical="top"/>
    </xf>
    <xf numFmtId="1" fontId="9" fillId="0" borderId="10" xfId="0" applyNumberFormat="1" applyFont="1" applyFill="1" applyBorder="1" applyAlignment="1">
      <alignment vertical="top" wrapText="1"/>
    </xf>
    <xf numFmtId="0" fontId="3" fillId="0" borderId="30" xfId="0" applyFont="1" applyFill="1" applyBorder="1" applyAlignment="1">
      <alignment vertical="top" wrapText="1"/>
    </xf>
    <xf numFmtId="0" fontId="3" fillId="0" borderId="55" xfId="0" applyFont="1" applyFill="1" applyBorder="1" applyAlignment="1">
      <alignment vertical="top" wrapText="1"/>
    </xf>
    <xf numFmtId="0" fontId="3" fillId="0" borderId="54" xfId="0" applyFont="1" applyFill="1" applyBorder="1" applyAlignment="1">
      <alignment vertical="top" wrapText="1"/>
    </xf>
    <xf numFmtId="0" fontId="3" fillId="0" borderId="30" xfId="0" applyFont="1" applyFill="1" applyBorder="1" applyAlignment="1">
      <alignment horizontal="left" vertical="top" wrapText="1"/>
    </xf>
    <xf numFmtId="0" fontId="0" fillId="32" borderId="0" xfId="0" applyFill="1" applyBorder="1" applyAlignment="1">
      <alignment wrapText="1"/>
    </xf>
    <xf numFmtId="3" fontId="5" fillId="0" borderId="53" xfId="0" applyNumberFormat="1" applyFont="1" applyFill="1" applyBorder="1" applyAlignment="1">
      <alignment horizontal="right" vertical="top"/>
    </xf>
    <xf numFmtId="10" fontId="3" fillId="32" borderId="0" xfId="0" applyNumberFormat="1" applyFont="1" applyFill="1" applyAlignment="1">
      <alignment/>
    </xf>
    <xf numFmtId="10" fontId="0" fillId="0" borderId="0" xfId="0" applyNumberFormat="1" applyAlignment="1">
      <alignment/>
    </xf>
    <xf numFmtId="1" fontId="3" fillId="0" borderId="37" xfId="0" applyNumberFormat="1" applyFont="1" applyFill="1" applyBorder="1" applyAlignment="1">
      <alignment vertical="top"/>
    </xf>
    <xf numFmtId="0" fontId="15" fillId="32" borderId="0" xfId="0" applyFont="1" applyFill="1" applyBorder="1" applyAlignment="1">
      <alignment wrapText="1"/>
    </xf>
    <xf numFmtId="10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" fontId="0" fillId="32" borderId="0" xfId="0" applyNumberFormat="1" applyFill="1" applyBorder="1" applyAlignment="1">
      <alignment wrapText="1"/>
    </xf>
    <xf numFmtId="2" fontId="0" fillId="0" borderId="0" xfId="0" applyNumberFormat="1" applyAlignment="1">
      <alignment/>
    </xf>
    <xf numFmtId="2" fontId="5" fillId="0" borderId="0" xfId="0" applyNumberFormat="1" applyFont="1" applyFill="1" applyBorder="1" applyAlignment="1">
      <alignment horizontal="right" vertical="top"/>
    </xf>
    <xf numFmtId="1" fontId="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2" fillId="0" borderId="30" xfId="0" applyFont="1" applyFill="1" applyBorder="1" applyAlignment="1">
      <alignment horizontal="center" vertical="top"/>
    </xf>
    <xf numFmtId="0" fontId="12" fillId="0" borderId="31" xfId="0" applyFont="1" applyFill="1" applyBorder="1" applyAlignment="1">
      <alignment horizontal="center" vertical="top"/>
    </xf>
    <xf numFmtId="1" fontId="3" fillId="0" borderId="40" xfId="0" applyNumberFormat="1" applyFont="1" applyFill="1" applyBorder="1" applyAlignment="1">
      <alignment vertical="top"/>
    </xf>
    <xf numFmtId="1" fontId="3" fillId="0" borderId="41" xfId="0" applyNumberFormat="1" applyFont="1" applyFill="1" applyBorder="1" applyAlignment="1">
      <alignment vertical="top"/>
    </xf>
    <xf numFmtId="1" fontId="3" fillId="0" borderId="44" xfId="0" applyNumberFormat="1" applyFont="1" applyFill="1" applyBorder="1" applyAlignment="1">
      <alignment vertical="top"/>
    </xf>
    <xf numFmtId="1" fontId="5" fillId="0" borderId="53" xfId="0" applyNumberFormat="1" applyFont="1" applyFill="1" applyBorder="1" applyAlignment="1">
      <alignment horizontal="right" vertical="top"/>
    </xf>
    <xf numFmtId="1" fontId="5" fillId="0" borderId="17" xfId="0" applyNumberFormat="1" applyFont="1" applyFill="1" applyBorder="1" applyAlignment="1">
      <alignment horizontal="right" vertical="top"/>
    </xf>
    <xf numFmtId="2" fontId="6" fillId="0" borderId="6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30" xfId="0" applyFont="1" applyFill="1" applyBorder="1" applyAlignment="1">
      <alignment horizontal="center"/>
    </xf>
    <xf numFmtId="3" fontId="5" fillId="0" borderId="54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2" fontId="5" fillId="0" borderId="61" xfId="0" applyNumberFormat="1" applyFont="1" applyFill="1" applyBorder="1" applyAlignment="1">
      <alignment horizontal="center" vertical="top"/>
    </xf>
    <xf numFmtId="2" fontId="3" fillId="0" borderId="51" xfId="0" applyNumberFormat="1" applyFont="1" applyFill="1" applyBorder="1" applyAlignment="1">
      <alignment vertical="top"/>
    </xf>
    <xf numFmtId="2" fontId="3" fillId="0" borderId="13" xfId="0" applyNumberFormat="1" applyFont="1" applyFill="1" applyBorder="1" applyAlignment="1">
      <alignment vertical="top"/>
    </xf>
    <xf numFmtId="3" fontId="9" fillId="0" borderId="38" xfId="0" applyNumberFormat="1" applyFont="1" applyFill="1" applyBorder="1" applyAlignment="1">
      <alignment horizontal="right" vertical="top"/>
    </xf>
    <xf numFmtId="3" fontId="9" fillId="0" borderId="10" xfId="0" applyNumberFormat="1" applyFont="1" applyFill="1" applyBorder="1" applyAlignment="1">
      <alignment horizontal="right" vertical="top"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2" fontId="3" fillId="0" borderId="38" xfId="0" applyNumberFormat="1" applyFont="1" applyFill="1" applyBorder="1" applyAlignment="1">
      <alignment vertical="top"/>
    </xf>
    <xf numFmtId="2" fontId="3" fillId="0" borderId="14" xfId="0" applyNumberFormat="1" applyFont="1" applyFill="1" applyBorder="1" applyAlignment="1">
      <alignment vertical="top"/>
    </xf>
    <xf numFmtId="2" fontId="5" fillId="0" borderId="16" xfId="0" applyNumberFormat="1" applyFont="1" applyFill="1" applyBorder="1" applyAlignment="1">
      <alignment horizontal="center" vertical="top"/>
    </xf>
    <xf numFmtId="1" fontId="9" fillId="0" borderId="18" xfId="0" applyNumberFormat="1" applyFont="1" applyFill="1" applyBorder="1" applyAlignment="1">
      <alignment vertical="top" wrapText="1"/>
    </xf>
    <xf numFmtId="1" fontId="5" fillId="0" borderId="59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horizontal="right" vertical="top"/>
    </xf>
    <xf numFmtId="2" fontId="5" fillId="0" borderId="24" xfId="0" applyNumberFormat="1" applyFont="1" applyFill="1" applyBorder="1" applyAlignment="1">
      <alignment horizontal="center" vertical="top"/>
    </xf>
    <xf numFmtId="2" fontId="5" fillId="0" borderId="43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3" fillId="0" borderId="15" xfId="0" applyNumberFormat="1" applyFont="1" applyFill="1" applyBorder="1" applyAlignment="1">
      <alignment horizontal="center" vertical="top"/>
    </xf>
    <xf numFmtId="1" fontId="5" fillId="0" borderId="33" xfId="0" applyNumberFormat="1" applyFont="1" applyFill="1" applyBorder="1" applyAlignment="1">
      <alignment horizontal="right" vertical="top"/>
    </xf>
    <xf numFmtId="2" fontId="3" fillId="0" borderId="36" xfId="0" applyNumberFormat="1" applyFont="1" applyFill="1" applyBorder="1" applyAlignment="1">
      <alignment vertical="top"/>
    </xf>
    <xf numFmtId="2" fontId="3" fillId="0" borderId="39" xfId="0" applyNumberFormat="1" applyFont="1" applyFill="1" applyBorder="1" applyAlignment="1">
      <alignment vertical="top"/>
    </xf>
    <xf numFmtId="0" fontId="3" fillId="0" borderId="21" xfId="0" applyFont="1" applyFill="1" applyBorder="1" applyAlignment="1">
      <alignment horizontal="left" vertical="top" wrapText="1"/>
    </xf>
    <xf numFmtId="0" fontId="3" fillId="0" borderId="62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3" fontId="16" fillId="0" borderId="10" xfId="0" applyNumberFormat="1" applyFont="1" applyFill="1" applyBorder="1" applyAlignment="1">
      <alignment vertical="top"/>
    </xf>
    <xf numFmtId="1" fontId="3" fillId="0" borderId="40" xfId="0" applyNumberFormat="1" applyFont="1" applyFill="1" applyBorder="1" applyAlignment="1">
      <alignment vertical="top"/>
    </xf>
    <xf numFmtId="2" fontId="3" fillId="0" borderId="63" xfId="0" applyNumberFormat="1" applyFont="1" applyFill="1" applyBorder="1" applyAlignment="1">
      <alignment vertical="top"/>
    </xf>
    <xf numFmtId="3" fontId="5" fillId="0" borderId="64" xfId="0" applyNumberFormat="1" applyFont="1" applyFill="1" applyBorder="1" applyAlignment="1">
      <alignment horizontal="right" vertical="top"/>
    </xf>
    <xf numFmtId="3" fontId="5" fillId="0" borderId="65" xfId="0" applyNumberFormat="1" applyFont="1" applyFill="1" applyBorder="1" applyAlignment="1">
      <alignment horizontal="right" vertical="top"/>
    </xf>
    <xf numFmtId="2" fontId="5" fillId="0" borderId="66" xfId="0" applyNumberFormat="1" applyFont="1" applyFill="1" applyBorder="1" applyAlignment="1">
      <alignment horizontal="right" vertical="top"/>
    </xf>
    <xf numFmtId="3" fontId="5" fillId="0" borderId="66" xfId="0" applyNumberFormat="1" applyFont="1" applyFill="1" applyBorder="1" applyAlignment="1">
      <alignment horizontal="right" vertical="top"/>
    </xf>
    <xf numFmtId="2" fontId="5" fillId="0" borderId="35" xfId="0" applyNumberFormat="1" applyFont="1" applyFill="1" applyBorder="1" applyAlignment="1">
      <alignment horizontal="right" vertical="top"/>
    </xf>
    <xf numFmtId="2" fontId="5" fillId="0" borderId="63" xfId="0" applyNumberFormat="1" applyFont="1" applyFill="1" applyBorder="1" applyAlignment="1">
      <alignment horizontal="right" vertical="top"/>
    </xf>
    <xf numFmtId="2" fontId="6" fillId="0" borderId="35" xfId="0" applyNumberFormat="1" applyFont="1" applyFill="1" applyBorder="1" applyAlignment="1">
      <alignment horizontal="right" vertical="top"/>
    </xf>
    <xf numFmtId="2" fontId="6" fillId="0" borderId="11" xfId="0" applyNumberFormat="1" applyFont="1" applyFill="1" applyBorder="1" applyAlignment="1">
      <alignment horizontal="right" vertical="top"/>
    </xf>
    <xf numFmtId="1" fontId="5" fillId="0" borderId="67" xfId="0" applyNumberFormat="1" applyFont="1" applyFill="1" applyBorder="1" applyAlignment="1">
      <alignment horizontal="right" vertical="top"/>
    </xf>
    <xf numFmtId="2" fontId="6" fillId="0" borderId="68" xfId="0" applyNumberFormat="1" applyFont="1" applyFill="1" applyBorder="1" applyAlignment="1">
      <alignment horizontal="right" vertical="top"/>
    </xf>
    <xf numFmtId="4" fontId="5" fillId="0" borderId="64" xfId="0" applyNumberFormat="1" applyFont="1" applyFill="1" applyBorder="1" applyAlignment="1">
      <alignment horizontal="right" vertical="top"/>
    </xf>
    <xf numFmtId="4" fontId="5" fillId="0" borderId="11" xfId="0" applyNumberFormat="1" applyFont="1" applyFill="1" applyBorder="1" applyAlignment="1">
      <alignment horizontal="right" vertical="top"/>
    </xf>
    <xf numFmtId="2" fontId="5" fillId="0" borderId="11" xfId="0" applyNumberFormat="1" applyFont="1" applyFill="1" applyBorder="1" applyAlignment="1">
      <alignment horizontal="center" vertical="top"/>
    </xf>
    <xf numFmtId="1" fontId="5" fillId="0" borderId="65" xfId="0" applyNumberFormat="1" applyFont="1" applyFill="1" applyBorder="1" applyAlignment="1">
      <alignment horizontal="right" vertical="top"/>
    </xf>
    <xf numFmtId="1" fontId="5" fillId="0" borderId="64" xfId="0" applyNumberFormat="1" applyFont="1" applyFill="1" applyBorder="1" applyAlignment="1">
      <alignment horizontal="right" vertical="top"/>
    </xf>
    <xf numFmtId="2" fontId="5" fillId="0" borderId="63" xfId="0" applyNumberFormat="1" applyFont="1" applyFill="1" applyBorder="1" applyAlignment="1">
      <alignment vertical="top"/>
    </xf>
    <xf numFmtId="2" fontId="5" fillId="0" borderId="69" xfId="0" applyNumberFormat="1" applyFont="1" applyFill="1" applyBorder="1" applyAlignment="1">
      <alignment vertical="top"/>
    </xf>
    <xf numFmtId="0" fontId="4" fillId="3" borderId="70" xfId="0" applyFont="1" applyFill="1" applyBorder="1" applyAlignment="1">
      <alignment horizontal="center" vertical="top" wrapText="1"/>
    </xf>
    <xf numFmtId="0" fontId="4" fillId="3" borderId="20" xfId="0" applyFont="1" applyFill="1" applyBorder="1" applyAlignment="1">
      <alignment horizontal="center" vertical="top" wrapText="1"/>
    </xf>
    <xf numFmtId="0" fontId="4" fillId="3" borderId="71" xfId="0" applyFont="1" applyFill="1" applyBorder="1" applyAlignment="1">
      <alignment horizontal="center" vertical="top" wrapText="1"/>
    </xf>
    <xf numFmtId="0" fontId="3" fillId="3" borderId="70" xfId="0" applyFont="1" applyFill="1" applyBorder="1" applyAlignment="1">
      <alignment/>
    </xf>
    <xf numFmtId="0" fontId="3" fillId="3" borderId="20" xfId="0" applyFont="1" applyFill="1" applyBorder="1" applyAlignment="1">
      <alignment/>
    </xf>
    <xf numFmtId="0" fontId="3" fillId="3" borderId="71" xfId="0" applyFont="1" applyFill="1" applyBorder="1" applyAlignment="1">
      <alignment/>
    </xf>
    <xf numFmtId="0" fontId="3" fillId="3" borderId="72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3" borderId="50" xfId="0" applyFont="1" applyFill="1" applyBorder="1" applyAlignment="1">
      <alignment/>
    </xf>
    <xf numFmtId="0" fontId="3" fillId="3" borderId="70" xfId="0" applyFont="1" applyFill="1" applyBorder="1" applyAlignment="1">
      <alignment vertical="top"/>
    </xf>
    <xf numFmtId="0" fontId="3" fillId="3" borderId="20" xfId="0" applyFont="1" applyFill="1" applyBorder="1" applyAlignment="1">
      <alignment vertical="top"/>
    </xf>
    <xf numFmtId="2" fontId="3" fillId="3" borderId="70" xfId="0" applyNumberFormat="1" applyFont="1" applyFill="1" applyBorder="1" applyAlignment="1">
      <alignment vertical="top"/>
    </xf>
    <xf numFmtId="2" fontId="3" fillId="3" borderId="20" xfId="0" applyNumberFormat="1" applyFont="1" applyFill="1" applyBorder="1" applyAlignment="1">
      <alignment vertical="top"/>
    </xf>
    <xf numFmtId="0" fontId="3" fillId="3" borderId="73" xfId="0" applyFont="1" applyFill="1" applyBorder="1" applyAlignment="1">
      <alignment vertical="top"/>
    </xf>
    <xf numFmtId="0" fontId="3" fillId="3" borderId="61" xfId="0" applyFont="1" applyFill="1" applyBorder="1" applyAlignment="1">
      <alignment vertical="top"/>
    </xf>
    <xf numFmtId="2" fontId="3" fillId="3" borderId="72" xfId="0" applyNumberFormat="1" applyFont="1" applyFill="1" applyBorder="1" applyAlignment="1">
      <alignment vertical="top"/>
    </xf>
    <xf numFmtId="2" fontId="3" fillId="3" borderId="21" xfId="0" applyNumberFormat="1" applyFont="1" applyFill="1" applyBorder="1" applyAlignment="1">
      <alignment vertical="top"/>
    </xf>
    <xf numFmtId="2" fontId="10" fillId="3" borderId="61" xfId="0" applyNumberFormat="1" applyFont="1" applyFill="1" applyBorder="1" applyAlignment="1">
      <alignment vertical="top"/>
    </xf>
    <xf numFmtId="2" fontId="5" fillId="3" borderId="20" xfId="0" applyNumberFormat="1" applyFont="1" applyFill="1" applyBorder="1" applyAlignment="1">
      <alignment vertical="top"/>
    </xf>
    <xf numFmtId="0" fontId="4" fillId="33" borderId="7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0" fillId="33" borderId="70" xfId="0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3" fillId="33" borderId="72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74" xfId="0" applyFont="1" applyFill="1" applyBorder="1" applyAlignment="1">
      <alignment/>
    </xf>
    <xf numFmtId="0" fontId="3" fillId="33" borderId="70" xfId="0" applyFont="1" applyFill="1" applyBorder="1" applyAlignment="1">
      <alignment vertical="top"/>
    </xf>
    <xf numFmtId="0" fontId="3" fillId="33" borderId="20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2" fontId="3" fillId="33" borderId="70" xfId="0" applyNumberFormat="1" applyFont="1" applyFill="1" applyBorder="1" applyAlignment="1">
      <alignment vertical="top"/>
    </xf>
    <xf numFmtId="2" fontId="3" fillId="33" borderId="21" xfId="0" applyNumberFormat="1" applyFont="1" applyFill="1" applyBorder="1" applyAlignment="1">
      <alignment vertical="top"/>
    </xf>
    <xf numFmtId="10" fontId="3" fillId="33" borderId="50" xfId="0" applyNumberFormat="1" applyFont="1" applyFill="1" applyBorder="1" applyAlignment="1">
      <alignment vertical="top"/>
    </xf>
    <xf numFmtId="0" fontId="3" fillId="33" borderId="73" xfId="0" applyFont="1" applyFill="1" applyBorder="1" applyAlignment="1">
      <alignment horizontal="right" vertical="top"/>
    </xf>
    <xf numFmtId="0" fontId="3" fillId="33" borderId="2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right" vertical="top"/>
    </xf>
    <xf numFmtId="2" fontId="3" fillId="33" borderId="70" xfId="0" applyNumberFormat="1" applyFont="1" applyFill="1" applyBorder="1" applyAlignment="1">
      <alignment horizontal="right" vertical="top"/>
    </xf>
    <xf numFmtId="2" fontId="3" fillId="33" borderId="20" xfId="0" applyNumberFormat="1" applyFont="1" applyFill="1" applyBorder="1" applyAlignment="1">
      <alignment horizontal="right" vertical="top"/>
    </xf>
    <xf numFmtId="2" fontId="3" fillId="33" borderId="75" xfId="0" applyNumberFormat="1" applyFont="1" applyFill="1" applyBorder="1" applyAlignment="1">
      <alignment horizontal="right" vertical="top"/>
    </xf>
    <xf numFmtId="0" fontId="3" fillId="33" borderId="61" xfId="0" applyFont="1" applyFill="1" applyBorder="1" applyAlignment="1">
      <alignment horizontal="right" vertical="top"/>
    </xf>
    <xf numFmtId="2" fontId="3" fillId="33" borderId="72" xfId="0" applyNumberFormat="1" applyFont="1" applyFill="1" applyBorder="1" applyAlignment="1">
      <alignment horizontal="right" vertical="top"/>
    </xf>
    <xf numFmtId="0" fontId="3" fillId="33" borderId="70" xfId="0" applyFont="1" applyFill="1" applyBorder="1" applyAlignment="1">
      <alignment horizontal="right" vertical="top"/>
    </xf>
    <xf numFmtId="2" fontId="3" fillId="33" borderId="0" xfId="0" applyNumberFormat="1" applyFont="1" applyFill="1" applyBorder="1" applyAlignment="1">
      <alignment horizontal="right" vertical="top"/>
    </xf>
    <xf numFmtId="0" fontId="3" fillId="33" borderId="76" xfId="0" applyFont="1" applyFill="1" applyBorder="1" applyAlignment="1">
      <alignment horizontal="right" vertical="top"/>
    </xf>
    <xf numFmtId="2" fontId="3" fillId="33" borderId="21" xfId="0" applyNumberFormat="1" applyFont="1" applyFill="1" applyBorder="1" applyAlignment="1">
      <alignment horizontal="right" vertical="top"/>
    </xf>
    <xf numFmtId="2" fontId="3" fillId="33" borderId="74" xfId="0" applyNumberFormat="1" applyFont="1" applyFill="1" applyBorder="1" applyAlignment="1">
      <alignment horizontal="right" vertical="top"/>
    </xf>
    <xf numFmtId="2" fontId="3" fillId="33" borderId="73" xfId="0" applyNumberFormat="1" applyFont="1" applyFill="1" applyBorder="1" applyAlignment="1">
      <alignment horizontal="right" vertical="top"/>
    </xf>
    <xf numFmtId="2" fontId="3" fillId="33" borderId="76" xfId="0" applyNumberFormat="1" applyFont="1" applyFill="1" applyBorder="1" applyAlignment="1">
      <alignment horizontal="right" vertical="top"/>
    </xf>
    <xf numFmtId="0" fontId="3" fillId="33" borderId="73" xfId="0" applyFont="1" applyFill="1" applyBorder="1" applyAlignment="1">
      <alignment vertical="top"/>
    </xf>
    <xf numFmtId="0" fontId="3" fillId="33" borderId="76" xfId="0" applyFont="1" applyFill="1" applyBorder="1" applyAlignment="1">
      <alignment vertical="top"/>
    </xf>
    <xf numFmtId="2" fontId="3" fillId="33" borderId="20" xfId="0" applyNumberFormat="1" applyFont="1" applyFill="1" applyBorder="1" applyAlignment="1">
      <alignment vertical="top"/>
    </xf>
    <xf numFmtId="0" fontId="3" fillId="33" borderId="61" xfId="0" applyFont="1" applyFill="1" applyBorder="1" applyAlignment="1">
      <alignment vertical="top"/>
    </xf>
    <xf numFmtId="2" fontId="5" fillId="33" borderId="70" xfId="0" applyNumberFormat="1" applyFont="1" applyFill="1" applyBorder="1" applyAlignment="1">
      <alignment vertical="top"/>
    </xf>
    <xf numFmtId="2" fontId="5" fillId="33" borderId="21" xfId="0" applyNumberFormat="1" applyFont="1" applyFill="1" applyBorder="1" applyAlignment="1">
      <alignment vertical="top"/>
    </xf>
    <xf numFmtId="0" fontId="3" fillId="33" borderId="60" xfId="0" applyFont="1" applyFill="1" applyBorder="1" applyAlignment="1">
      <alignment horizontal="right" vertical="top"/>
    </xf>
    <xf numFmtId="0" fontId="0" fillId="33" borderId="70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2" fontId="3" fillId="33" borderId="72" xfId="0" applyNumberFormat="1" applyFont="1" applyFill="1" applyBorder="1" applyAlignment="1">
      <alignment vertical="top"/>
    </xf>
    <xf numFmtId="2" fontId="3" fillId="33" borderId="73" xfId="0" applyNumberFormat="1" applyFont="1" applyFill="1" applyBorder="1" applyAlignment="1">
      <alignment vertical="top"/>
    </xf>
    <xf numFmtId="2" fontId="3" fillId="33" borderId="0" xfId="0" applyNumberFormat="1" applyFont="1" applyFill="1" applyBorder="1" applyAlignment="1">
      <alignment vertical="top"/>
    </xf>
    <xf numFmtId="0" fontId="3" fillId="33" borderId="60" xfId="0" applyFont="1" applyFill="1" applyBorder="1" applyAlignment="1">
      <alignment vertical="top"/>
    </xf>
    <xf numFmtId="10" fontId="3" fillId="33" borderId="71" xfId="0" applyNumberFormat="1" applyFont="1" applyFill="1" applyBorder="1" applyAlignment="1">
      <alignment vertical="top"/>
    </xf>
    <xf numFmtId="2" fontId="4" fillId="34" borderId="61" xfId="0" applyNumberFormat="1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2" fontId="0" fillId="34" borderId="20" xfId="0" applyNumberFormat="1" applyFill="1" applyBorder="1" applyAlignment="1">
      <alignment horizontal="left" vertical="top" wrapText="1"/>
    </xf>
    <xf numFmtId="0" fontId="15" fillId="34" borderId="0" xfId="0" applyFont="1" applyFill="1" applyBorder="1" applyAlignment="1">
      <alignment horizontal="left" vertical="top" wrapText="1"/>
    </xf>
    <xf numFmtId="0" fontId="3" fillId="34" borderId="72" xfId="0" applyFont="1" applyFill="1" applyBorder="1" applyAlignment="1">
      <alignment/>
    </xf>
    <xf numFmtId="2" fontId="3" fillId="34" borderId="21" xfId="0" applyNumberFormat="1" applyFont="1" applyFill="1" applyBorder="1" applyAlignment="1">
      <alignment/>
    </xf>
    <xf numFmtId="0" fontId="10" fillId="34" borderId="74" xfId="0" applyFont="1" applyFill="1" applyBorder="1" applyAlignment="1">
      <alignment/>
    </xf>
    <xf numFmtId="0" fontId="5" fillId="34" borderId="70" xfId="0" applyFont="1" applyFill="1" applyBorder="1" applyAlignment="1">
      <alignment vertical="top"/>
    </xf>
    <xf numFmtId="2" fontId="5" fillId="34" borderId="20" xfId="0" applyNumberFormat="1" applyFont="1" applyFill="1" applyBorder="1" applyAlignment="1">
      <alignment vertical="top"/>
    </xf>
    <xf numFmtId="10" fontId="5" fillId="34" borderId="0" xfId="0" applyNumberFormat="1" applyFont="1" applyFill="1" applyBorder="1" applyAlignment="1">
      <alignment vertical="top"/>
    </xf>
    <xf numFmtId="2" fontId="5" fillId="34" borderId="70" xfId="0" applyNumberFormat="1" applyFont="1" applyFill="1" applyBorder="1" applyAlignment="1">
      <alignment vertical="top"/>
    </xf>
    <xf numFmtId="2" fontId="5" fillId="34" borderId="21" xfId="0" applyNumberFormat="1" applyFont="1" applyFill="1" applyBorder="1" applyAlignment="1">
      <alignment vertical="top"/>
    </xf>
    <xf numFmtId="10" fontId="5" fillId="34" borderId="50" xfId="0" applyNumberFormat="1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73" xfId="0" applyFont="1" applyFill="1" applyBorder="1" applyAlignment="1">
      <alignment vertical="top"/>
    </xf>
    <xf numFmtId="2" fontId="5" fillId="34" borderId="72" xfId="0" applyNumberFormat="1" applyFont="1" applyFill="1" applyBorder="1" applyAlignment="1">
      <alignment vertical="top"/>
    </xf>
    <xf numFmtId="0" fontId="4" fillId="4" borderId="20" xfId="0" applyFont="1" applyFill="1" applyBorder="1" applyAlignment="1">
      <alignment horizontal="center" vertical="top" wrapText="1"/>
    </xf>
    <xf numFmtId="0" fontId="4" fillId="4" borderId="77" xfId="0" applyFont="1" applyFill="1" applyBorder="1" applyAlignment="1">
      <alignment horizontal="center" vertical="top" wrapText="1"/>
    </xf>
    <xf numFmtId="0" fontId="4" fillId="4" borderId="21" xfId="0" applyFont="1" applyFill="1" applyBorder="1" applyAlignment="1">
      <alignment horizontal="center" vertical="top" wrapText="1"/>
    </xf>
    <xf numFmtId="0" fontId="4" fillId="4" borderId="75" xfId="0" applyFont="1" applyFill="1" applyBorder="1" applyAlignment="1">
      <alignment horizontal="center" vertical="top" wrapText="1"/>
    </xf>
    <xf numFmtId="0" fontId="3" fillId="4" borderId="78" xfId="0" applyFont="1" applyFill="1" applyBorder="1" applyAlignment="1">
      <alignment vertical="top"/>
    </xf>
    <xf numFmtId="0" fontId="3" fillId="4" borderId="20" xfId="0" applyFont="1" applyFill="1" applyBorder="1" applyAlignment="1">
      <alignment vertical="top"/>
    </xf>
    <xf numFmtId="0" fontId="3" fillId="4" borderId="77" xfId="0" applyFont="1" applyFill="1" applyBorder="1" applyAlignment="1">
      <alignment vertical="top"/>
    </xf>
    <xf numFmtId="2" fontId="3" fillId="4" borderId="78" xfId="0" applyNumberFormat="1" applyFont="1" applyFill="1" applyBorder="1" applyAlignment="1">
      <alignment vertical="top"/>
    </xf>
    <xf numFmtId="2" fontId="3" fillId="4" borderId="21" xfId="0" applyNumberFormat="1" applyFont="1" applyFill="1" applyBorder="1" applyAlignment="1">
      <alignment vertical="top"/>
    </xf>
    <xf numFmtId="10" fontId="3" fillId="4" borderId="75" xfId="0" applyNumberFormat="1" applyFont="1" applyFill="1" applyBorder="1" applyAlignment="1">
      <alignment vertical="top"/>
    </xf>
    <xf numFmtId="0" fontId="3" fillId="4" borderId="79" xfId="0" applyFont="1" applyFill="1" applyBorder="1" applyAlignment="1">
      <alignment vertical="top"/>
    </xf>
    <xf numFmtId="2" fontId="3" fillId="4" borderId="80" xfId="0" applyNumberFormat="1" applyFont="1" applyFill="1" applyBorder="1" applyAlignment="1">
      <alignment vertical="top"/>
    </xf>
    <xf numFmtId="0" fontId="5" fillId="4" borderId="20" xfId="0" applyFont="1" applyFill="1" applyBorder="1" applyAlignment="1">
      <alignment vertical="top"/>
    </xf>
    <xf numFmtId="2" fontId="5" fillId="4" borderId="21" xfId="0" applyNumberFormat="1" applyFont="1" applyFill="1" applyBorder="1" applyAlignment="1">
      <alignment vertical="top"/>
    </xf>
    <xf numFmtId="2" fontId="3" fillId="4" borderId="79" xfId="0" applyNumberFormat="1" applyFont="1" applyFill="1" applyBorder="1" applyAlignment="1">
      <alignment vertical="top"/>
    </xf>
    <xf numFmtId="2" fontId="5" fillId="4" borderId="20" xfId="0" applyNumberFormat="1" applyFont="1" applyFill="1" applyBorder="1" applyAlignment="1">
      <alignment vertical="top"/>
    </xf>
    <xf numFmtId="2" fontId="3" fillId="4" borderId="77" xfId="0" applyNumberFormat="1" applyFont="1" applyFill="1" applyBorder="1" applyAlignment="1">
      <alignment vertical="top"/>
    </xf>
    <xf numFmtId="2" fontId="3" fillId="4" borderId="78" xfId="0" applyNumberFormat="1" applyFont="1" applyFill="1" applyBorder="1" applyAlignment="1">
      <alignment horizontal="right" vertical="top"/>
    </xf>
    <xf numFmtId="2" fontId="3" fillId="4" borderId="20" xfId="0" applyNumberFormat="1" applyFont="1" applyFill="1" applyBorder="1" applyAlignment="1">
      <alignment horizontal="right" vertical="top"/>
    </xf>
    <xf numFmtId="2" fontId="3" fillId="4" borderId="77" xfId="0" applyNumberFormat="1" applyFont="1" applyFill="1" applyBorder="1" applyAlignment="1">
      <alignment horizontal="right" vertical="top"/>
    </xf>
    <xf numFmtId="0" fontId="3" fillId="32" borderId="72" xfId="0" applyFont="1" applyFill="1" applyBorder="1" applyAlignment="1">
      <alignment/>
    </xf>
    <xf numFmtId="0" fontId="3" fillId="32" borderId="21" xfId="0" applyFont="1" applyFill="1" applyBorder="1" applyAlignment="1">
      <alignment/>
    </xf>
    <xf numFmtId="10" fontId="3" fillId="32" borderId="50" xfId="0" applyNumberFormat="1" applyFont="1" applyFill="1" applyBorder="1" applyAlignment="1">
      <alignment/>
    </xf>
    <xf numFmtId="0" fontId="3" fillId="32" borderId="70" xfId="0" applyFont="1" applyFill="1" applyBorder="1" applyAlignment="1">
      <alignment vertical="top"/>
    </xf>
    <xf numFmtId="0" fontId="3" fillId="32" borderId="20" xfId="0" applyFont="1" applyFill="1" applyBorder="1" applyAlignment="1">
      <alignment vertical="top"/>
    </xf>
    <xf numFmtId="10" fontId="3" fillId="32" borderId="71" xfId="0" applyNumberFormat="1" applyFont="1" applyFill="1" applyBorder="1" applyAlignment="1">
      <alignment vertical="top"/>
    </xf>
    <xf numFmtId="2" fontId="4" fillId="32" borderId="70" xfId="0" applyNumberFormat="1" applyFont="1" applyFill="1" applyBorder="1" applyAlignment="1">
      <alignment vertical="top"/>
    </xf>
    <xf numFmtId="2" fontId="4" fillId="32" borderId="20" xfId="0" applyNumberFormat="1" applyFont="1" applyFill="1" applyBorder="1" applyAlignment="1">
      <alignment vertical="top"/>
    </xf>
    <xf numFmtId="10" fontId="4" fillId="32" borderId="71" xfId="0" applyNumberFormat="1" applyFont="1" applyFill="1" applyBorder="1" applyAlignment="1">
      <alignment vertical="top"/>
    </xf>
    <xf numFmtId="0" fontId="4" fillId="32" borderId="73" xfId="0" applyFont="1" applyFill="1" applyBorder="1" applyAlignment="1">
      <alignment vertical="top"/>
    </xf>
    <xf numFmtId="0" fontId="4" fillId="32" borderId="61" xfId="0" applyFont="1" applyFill="1" applyBorder="1" applyAlignment="1">
      <alignment vertical="top"/>
    </xf>
    <xf numFmtId="10" fontId="4" fillId="32" borderId="36" xfId="0" applyNumberFormat="1" applyFont="1" applyFill="1" applyBorder="1" applyAlignment="1">
      <alignment vertical="top"/>
    </xf>
    <xf numFmtId="2" fontId="4" fillId="32" borderId="72" xfId="0" applyNumberFormat="1" applyFont="1" applyFill="1" applyBorder="1" applyAlignment="1">
      <alignment vertical="top"/>
    </xf>
    <xf numFmtId="2" fontId="4" fillId="32" borderId="21" xfId="0" applyNumberFormat="1" applyFont="1" applyFill="1" applyBorder="1" applyAlignment="1">
      <alignment vertical="top"/>
    </xf>
    <xf numFmtId="10" fontId="4" fillId="32" borderId="50" xfId="0" applyNumberFormat="1" applyFont="1" applyFill="1" applyBorder="1" applyAlignment="1">
      <alignment vertical="top"/>
    </xf>
    <xf numFmtId="0" fontId="4" fillId="32" borderId="70" xfId="0" applyFont="1" applyFill="1" applyBorder="1" applyAlignment="1">
      <alignment vertical="top"/>
    </xf>
    <xf numFmtId="0" fontId="4" fillId="32" borderId="20" xfId="0" applyFont="1" applyFill="1" applyBorder="1" applyAlignment="1">
      <alignment vertical="top"/>
    </xf>
    <xf numFmtId="1" fontId="9" fillId="32" borderId="18" xfId="0" applyNumberFormat="1" applyFont="1" applyFill="1" applyBorder="1" applyAlignment="1">
      <alignment vertical="top"/>
    </xf>
    <xf numFmtId="1" fontId="2" fillId="0" borderId="0" xfId="0" applyNumberFormat="1" applyFont="1" applyAlignment="1">
      <alignment horizontal="center"/>
    </xf>
    <xf numFmtId="1" fontId="17" fillId="32" borderId="0" xfId="0" applyNumberFormat="1" applyFont="1" applyFill="1" applyAlignment="1">
      <alignment horizontal="center"/>
    </xf>
    <xf numFmtId="1" fontId="17" fillId="32" borderId="81" xfId="0" applyNumberFormat="1" applyFont="1" applyFill="1" applyBorder="1" applyAlignment="1">
      <alignment horizontal="center"/>
    </xf>
    <xf numFmtId="1" fontId="17" fillId="32" borderId="82" xfId="0" applyNumberFormat="1" applyFont="1" applyFill="1" applyBorder="1" applyAlignment="1">
      <alignment horizontal="center" vertical="top"/>
    </xf>
    <xf numFmtId="1" fontId="17" fillId="32" borderId="83" xfId="0" applyNumberFormat="1" applyFont="1" applyFill="1" applyBorder="1" applyAlignment="1">
      <alignment horizontal="center" vertical="top"/>
    </xf>
    <xf numFmtId="1" fontId="17" fillId="32" borderId="81" xfId="0" applyNumberFormat="1" applyFont="1" applyFill="1" applyBorder="1" applyAlignment="1">
      <alignment horizontal="center" vertical="top"/>
    </xf>
    <xf numFmtId="2" fontId="5" fillId="34" borderId="73" xfId="0" applyNumberFormat="1" applyFont="1" applyFill="1" applyBorder="1" applyAlignment="1">
      <alignment vertical="top"/>
    </xf>
    <xf numFmtId="2" fontId="5" fillId="3" borderId="73" xfId="0" applyNumberFormat="1" applyFont="1" applyFill="1" applyBorder="1" applyAlignment="1">
      <alignment vertical="top"/>
    </xf>
    <xf numFmtId="2" fontId="5" fillId="3" borderId="70" xfId="0" applyNumberFormat="1" applyFont="1" applyFill="1" applyBorder="1" applyAlignment="1">
      <alignment vertical="top"/>
    </xf>
    <xf numFmtId="2" fontId="13" fillId="32" borderId="73" xfId="0" applyNumberFormat="1" applyFont="1" applyFill="1" applyBorder="1" applyAlignment="1">
      <alignment vertical="top"/>
    </xf>
    <xf numFmtId="2" fontId="13" fillId="32" borderId="61" xfId="0" applyNumberFormat="1" applyFont="1" applyFill="1" applyBorder="1" applyAlignment="1">
      <alignment vertical="top"/>
    </xf>
    <xf numFmtId="10" fontId="13" fillId="32" borderId="76" xfId="0" applyNumberFormat="1" applyFont="1" applyFill="1" applyBorder="1" applyAlignment="1">
      <alignment vertical="top"/>
    </xf>
    <xf numFmtId="1" fontId="18" fillId="32" borderId="83" xfId="0" applyNumberFormat="1" applyFont="1" applyFill="1" applyBorder="1" applyAlignment="1">
      <alignment horizontal="center" vertical="top"/>
    </xf>
    <xf numFmtId="4" fontId="11" fillId="0" borderId="17" xfId="0" applyNumberFormat="1" applyFont="1" applyFill="1" applyBorder="1" applyAlignment="1">
      <alignment horizontal="right" vertical="top"/>
    </xf>
    <xf numFmtId="2" fontId="11" fillId="0" borderId="36" xfId="0" applyNumberFormat="1" applyFont="1" applyFill="1" applyBorder="1" applyAlignment="1">
      <alignment horizontal="right" vertical="top"/>
    </xf>
    <xf numFmtId="4" fontId="11" fillId="0" borderId="11" xfId="0" applyNumberFormat="1" applyFont="1" applyFill="1" applyBorder="1" applyAlignment="1">
      <alignment horizontal="right" vertical="top"/>
    </xf>
    <xf numFmtId="2" fontId="11" fillId="0" borderId="69" xfId="0" applyNumberFormat="1" applyFont="1" applyFill="1" applyBorder="1" applyAlignment="1">
      <alignment horizontal="right" vertical="top"/>
    </xf>
    <xf numFmtId="2" fontId="5" fillId="34" borderId="61" xfId="0" applyNumberFormat="1" applyFont="1" applyFill="1" applyBorder="1" applyAlignment="1">
      <alignment vertical="top"/>
    </xf>
    <xf numFmtId="2" fontId="5" fillId="34" borderId="70" xfId="0" applyNumberFormat="1" applyFont="1" applyFill="1" applyBorder="1" applyAlignment="1">
      <alignment horizontal="right" vertical="top"/>
    </xf>
    <xf numFmtId="2" fontId="5" fillId="34" borderId="20" xfId="0" applyNumberFormat="1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10" fontId="11" fillId="34" borderId="71" xfId="0" applyNumberFormat="1" applyFont="1" applyFill="1" applyBorder="1" applyAlignment="1">
      <alignment horizontal="right" vertical="top"/>
    </xf>
    <xf numFmtId="2" fontId="13" fillId="0" borderId="84" xfId="0" applyNumberFormat="1" applyFont="1" applyFill="1" applyBorder="1" applyAlignment="1">
      <alignment/>
    </xf>
    <xf numFmtId="1" fontId="13" fillId="32" borderId="85" xfId="0" applyNumberFormat="1" applyFont="1" applyFill="1" applyBorder="1" applyAlignment="1">
      <alignment horizontal="center"/>
    </xf>
    <xf numFmtId="0" fontId="13" fillId="0" borderId="86" xfId="0" applyFont="1" applyBorder="1" applyAlignment="1">
      <alignment/>
    </xf>
    <xf numFmtId="0" fontId="13" fillId="0" borderId="85" xfId="0" applyFont="1" applyBorder="1" applyAlignment="1">
      <alignment/>
    </xf>
    <xf numFmtId="2" fontId="13" fillId="0" borderId="87" xfId="0" applyNumberFormat="1" applyFont="1" applyFill="1" applyBorder="1" applyAlignment="1">
      <alignment/>
    </xf>
    <xf numFmtId="2" fontId="13" fillId="0" borderId="88" xfId="0" applyNumberFormat="1" applyFont="1" applyFill="1" applyBorder="1" applyAlignment="1">
      <alignment/>
    </xf>
    <xf numFmtId="2" fontId="13" fillId="0" borderId="89" xfId="0" applyNumberFormat="1" applyFont="1" applyFill="1" applyBorder="1" applyAlignment="1">
      <alignment/>
    </xf>
    <xf numFmtId="2" fontId="13" fillId="33" borderId="86" xfId="0" applyNumberFormat="1" applyFont="1" applyFill="1" applyBorder="1" applyAlignment="1">
      <alignment/>
    </xf>
    <xf numFmtId="10" fontId="13" fillId="33" borderId="90" xfId="0" applyNumberFormat="1" applyFont="1" applyFill="1" applyBorder="1" applyAlignment="1">
      <alignment/>
    </xf>
    <xf numFmtId="2" fontId="13" fillId="0" borderId="84" xfId="0" applyNumberFormat="1" applyFont="1" applyFill="1" applyBorder="1" applyAlignment="1">
      <alignment horizontal="right"/>
    </xf>
    <xf numFmtId="2" fontId="12" fillId="34" borderId="86" xfId="0" applyNumberFormat="1" applyFont="1" applyFill="1" applyBorder="1" applyAlignment="1">
      <alignment/>
    </xf>
    <xf numFmtId="10" fontId="12" fillId="34" borderId="90" xfId="0" applyNumberFormat="1" applyFont="1" applyFill="1" applyBorder="1" applyAlignment="1">
      <alignment/>
    </xf>
    <xf numFmtId="2" fontId="12" fillId="0" borderId="84" xfId="0" applyNumberFormat="1" applyFont="1" applyFill="1" applyBorder="1" applyAlignment="1">
      <alignment/>
    </xf>
    <xf numFmtId="2" fontId="12" fillId="0" borderId="88" xfId="0" applyNumberFormat="1" applyFont="1" applyFill="1" applyBorder="1" applyAlignment="1">
      <alignment/>
    </xf>
    <xf numFmtId="2" fontId="13" fillId="0" borderId="87" xfId="0" applyNumberFormat="1" applyFont="1" applyFill="1" applyBorder="1" applyAlignment="1">
      <alignment horizontal="center"/>
    </xf>
    <xf numFmtId="2" fontId="13" fillId="4" borderId="91" xfId="0" applyNumberFormat="1" applyFont="1" applyFill="1" applyBorder="1" applyAlignment="1">
      <alignment/>
    </xf>
    <xf numFmtId="10" fontId="13" fillId="4" borderId="92" xfId="0" applyNumberFormat="1" applyFont="1" applyFill="1" applyBorder="1" applyAlignment="1">
      <alignment/>
    </xf>
    <xf numFmtId="2" fontId="13" fillId="33" borderId="91" xfId="0" applyNumberFormat="1" applyFont="1" applyFill="1" applyBorder="1" applyAlignment="1">
      <alignment/>
    </xf>
    <xf numFmtId="2" fontId="13" fillId="3" borderId="91" xfId="0" applyNumberFormat="1" applyFont="1" applyFill="1" applyBorder="1" applyAlignment="1">
      <alignment/>
    </xf>
    <xf numFmtId="10" fontId="13" fillId="3" borderId="90" xfId="0" applyNumberFormat="1" applyFont="1" applyFill="1" applyBorder="1" applyAlignment="1">
      <alignment/>
    </xf>
    <xf numFmtId="0" fontId="13" fillId="32" borderId="84" xfId="0" applyFont="1" applyFill="1" applyBorder="1" applyAlignment="1">
      <alignment/>
    </xf>
    <xf numFmtId="0" fontId="13" fillId="32" borderId="88" xfId="0" applyFont="1" applyFill="1" applyBorder="1" applyAlignment="1">
      <alignment/>
    </xf>
    <xf numFmtId="10" fontId="13" fillId="32" borderId="88" xfId="0" applyNumberFormat="1" applyFont="1" applyFill="1" applyBorder="1" applyAlignment="1">
      <alignment/>
    </xf>
    <xf numFmtId="0" fontId="13" fillId="0" borderId="0" xfId="0" applyFont="1" applyAlignment="1">
      <alignment/>
    </xf>
    <xf numFmtId="10" fontId="3" fillId="3" borderId="71" xfId="0" applyNumberFormat="1" applyFont="1" applyFill="1" applyBorder="1" applyAlignment="1">
      <alignment vertical="top"/>
    </xf>
    <xf numFmtId="10" fontId="3" fillId="3" borderId="36" xfId="0" applyNumberFormat="1" applyFont="1" applyFill="1" applyBorder="1" applyAlignment="1">
      <alignment vertical="top"/>
    </xf>
    <xf numFmtId="10" fontId="3" fillId="3" borderId="50" xfId="0" applyNumberFormat="1" applyFont="1" applyFill="1" applyBorder="1" applyAlignment="1">
      <alignment vertical="top"/>
    </xf>
    <xf numFmtId="10" fontId="10" fillId="3" borderId="36" xfId="0" applyNumberFormat="1" applyFont="1" applyFill="1" applyBorder="1" applyAlignment="1">
      <alignment vertical="top"/>
    </xf>
    <xf numFmtId="0" fontId="3" fillId="0" borderId="30" xfId="0" applyFont="1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3" fillId="0" borderId="30" xfId="0" applyFont="1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4" fillId="32" borderId="20" xfId="0" applyFont="1" applyFill="1" applyBorder="1" applyAlignment="1">
      <alignment horizontal="center" vertical="top" wrapText="1"/>
    </xf>
    <xf numFmtId="0" fontId="0" fillId="32" borderId="20" xfId="0" applyFill="1" applyBorder="1" applyAlignment="1">
      <alignment horizontal="center" vertical="top" wrapText="1"/>
    </xf>
    <xf numFmtId="10" fontId="4" fillId="32" borderId="71" xfId="0" applyNumberFormat="1" applyFont="1" applyFill="1" applyBorder="1" applyAlignment="1">
      <alignment horizontal="center" vertical="top" wrapText="1"/>
    </xf>
    <xf numFmtId="10" fontId="0" fillId="32" borderId="71" xfId="0" applyNumberForma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75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3" fillId="0" borderId="80" xfId="0" applyFont="1" applyFill="1" applyBorder="1" applyAlignment="1">
      <alignment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54" xfId="0" applyFont="1" applyFill="1" applyBorder="1" applyAlignment="1">
      <alignment vertical="top" wrapText="1"/>
    </xf>
    <xf numFmtId="0" fontId="3" fillId="0" borderId="56" xfId="0" applyFont="1" applyFill="1" applyBorder="1" applyAlignment="1">
      <alignment vertical="top" wrapText="1"/>
    </xf>
    <xf numFmtId="0" fontId="0" fillId="0" borderId="56" xfId="0" applyFill="1" applyBorder="1" applyAlignment="1">
      <alignment vertical="top" wrapText="1"/>
    </xf>
    <xf numFmtId="0" fontId="0" fillId="0" borderId="54" xfId="0" applyFill="1" applyBorder="1" applyAlignment="1">
      <alignment vertical="top" wrapText="1"/>
    </xf>
    <xf numFmtId="0" fontId="4" fillId="32" borderId="93" xfId="0" applyFont="1" applyFill="1" applyBorder="1" applyAlignment="1">
      <alignment horizontal="center" vertical="center" wrapText="1"/>
    </xf>
    <xf numFmtId="0" fontId="0" fillId="32" borderId="94" xfId="0" applyFill="1" applyBorder="1" applyAlignment="1">
      <alignment horizontal="center" vertical="center" wrapText="1"/>
    </xf>
    <xf numFmtId="0" fontId="0" fillId="32" borderId="95" xfId="0" applyFill="1" applyBorder="1" applyAlignment="1">
      <alignment horizontal="center" vertical="center" wrapText="1"/>
    </xf>
    <xf numFmtId="0" fontId="4" fillId="3" borderId="93" xfId="0" applyFont="1" applyFill="1" applyBorder="1" applyAlignment="1">
      <alignment horizontal="center" wrapText="1"/>
    </xf>
    <xf numFmtId="0" fontId="0" fillId="3" borderId="94" xfId="0" applyFill="1" applyBorder="1" applyAlignment="1">
      <alignment horizontal="center" wrapText="1"/>
    </xf>
    <xf numFmtId="0" fontId="0" fillId="3" borderId="94" xfId="0" applyFill="1" applyBorder="1" applyAlignment="1">
      <alignment/>
    </xf>
    <xf numFmtId="0" fontId="0" fillId="3" borderId="95" xfId="0" applyFill="1" applyBorder="1" applyAlignment="1">
      <alignment/>
    </xf>
    <xf numFmtId="0" fontId="4" fillId="33" borderId="94" xfId="0" applyFont="1" applyFill="1" applyBorder="1" applyAlignment="1">
      <alignment horizontal="center" vertical="center" wrapText="1"/>
    </xf>
    <xf numFmtId="0" fontId="3" fillId="33" borderId="94" xfId="0" applyFont="1" applyFill="1" applyBorder="1" applyAlignment="1">
      <alignment horizontal="center" vertical="center" wrapText="1"/>
    </xf>
    <xf numFmtId="0" fontId="0" fillId="33" borderId="94" xfId="0" applyFill="1" applyBorder="1" applyAlignment="1">
      <alignment horizontal="center" wrapText="1"/>
    </xf>
    <xf numFmtId="0" fontId="0" fillId="33" borderId="95" xfId="0" applyFill="1" applyBorder="1" applyAlignment="1">
      <alignment horizontal="center" wrapText="1"/>
    </xf>
    <xf numFmtId="0" fontId="4" fillId="4" borderId="94" xfId="0" applyFont="1" applyFill="1" applyBorder="1" applyAlignment="1">
      <alignment horizontal="center" vertical="center" wrapText="1"/>
    </xf>
    <xf numFmtId="0" fontId="0" fillId="4" borderId="94" xfId="0" applyFill="1" applyBorder="1" applyAlignment="1">
      <alignment horizontal="center" vertical="center" wrapText="1"/>
    </xf>
    <xf numFmtId="0" fontId="0" fillId="4" borderId="94" xfId="0" applyFill="1" applyBorder="1" applyAlignment="1">
      <alignment horizontal="center" wrapText="1"/>
    </xf>
    <xf numFmtId="0" fontId="0" fillId="4" borderId="95" xfId="0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79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vertical="top"/>
    </xf>
    <xf numFmtId="0" fontId="0" fillId="0" borderId="31" xfId="0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4" fillId="33" borderId="93" xfId="0" applyFont="1" applyFill="1" applyBorder="1" applyAlignment="1">
      <alignment horizontal="center" vertical="center" wrapText="1"/>
    </xf>
    <xf numFmtId="0" fontId="0" fillId="33" borderId="94" xfId="0" applyFill="1" applyBorder="1" applyAlignment="1">
      <alignment vertical="center" wrapText="1"/>
    </xf>
    <xf numFmtId="0" fontId="0" fillId="0" borderId="21" xfId="0" applyFill="1" applyBorder="1" applyAlignment="1">
      <alignment wrapText="1"/>
    </xf>
    <xf numFmtId="0" fontId="0" fillId="0" borderId="30" xfId="0" applyFill="1" applyBorder="1" applyAlignment="1">
      <alignment vertical="top"/>
    </xf>
    <xf numFmtId="0" fontId="0" fillId="0" borderId="30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0" fontId="3" fillId="0" borderId="31" xfId="0" applyFont="1" applyBorder="1" applyAlignment="1">
      <alignment horizontal="left" vertical="center"/>
    </xf>
    <xf numFmtId="0" fontId="0" fillId="0" borderId="21" xfId="0" applyFill="1" applyBorder="1" applyAlignment="1">
      <alignment vertical="top"/>
    </xf>
    <xf numFmtId="0" fontId="3" fillId="0" borderId="96" xfId="0" applyFont="1" applyBorder="1" applyAlignment="1">
      <alignment vertical="top"/>
    </xf>
    <xf numFmtId="0" fontId="0" fillId="0" borderId="97" xfId="0" applyBorder="1" applyAlignment="1">
      <alignment/>
    </xf>
    <xf numFmtId="0" fontId="0" fillId="0" borderId="72" xfId="0" applyBorder="1" applyAlignment="1">
      <alignment/>
    </xf>
    <xf numFmtId="0" fontId="0" fillId="0" borderId="50" xfId="0" applyBorder="1" applyAlignment="1">
      <alignment/>
    </xf>
    <xf numFmtId="0" fontId="3" fillId="0" borderId="73" xfId="0" applyFont="1" applyBorder="1" applyAlignment="1">
      <alignment vertical="top" wrapText="1"/>
    </xf>
    <xf numFmtId="0" fontId="0" fillId="0" borderId="36" xfId="0" applyBorder="1" applyAlignment="1">
      <alignment wrapText="1"/>
    </xf>
    <xf numFmtId="0" fontId="5" fillId="0" borderId="29" xfId="0" applyFont="1" applyFill="1" applyBorder="1" applyAlignment="1">
      <alignment vertical="top" wrapText="1"/>
    </xf>
    <xf numFmtId="0" fontId="8" fillId="0" borderId="30" xfId="0" applyFont="1" applyFill="1" applyBorder="1" applyAlignment="1">
      <alignment vertical="top" wrapText="1"/>
    </xf>
    <xf numFmtId="0" fontId="0" fillId="33" borderId="94" xfId="0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33" borderId="94" xfId="0" applyFill="1" applyBorder="1" applyAlignment="1">
      <alignment/>
    </xf>
    <xf numFmtId="0" fontId="0" fillId="33" borderId="95" xfId="0" applyFill="1" applyBorder="1" applyAlignment="1">
      <alignment/>
    </xf>
    <xf numFmtId="0" fontId="4" fillId="34" borderId="94" xfId="0" applyFont="1" applyFill="1" applyBorder="1" applyAlignment="1">
      <alignment horizontal="center" vertical="center" wrapText="1"/>
    </xf>
    <xf numFmtId="0" fontId="2" fillId="34" borderId="94" xfId="0" applyFont="1" applyFill="1" applyBorder="1" applyAlignment="1">
      <alignment/>
    </xf>
    <xf numFmtId="0" fontId="2" fillId="34" borderId="95" xfId="0" applyFont="1" applyFill="1" applyBorder="1" applyAlignment="1">
      <alignment/>
    </xf>
    <xf numFmtId="0" fontId="4" fillId="34" borderId="93" xfId="0" applyFont="1" applyFill="1" applyBorder="1" applyAlignment="1">
      <alignment horizontal="center" vertical="center" wrapText="1"/>
    </xf>
    <xf numFmtId="0" fontId="0" fillId="34" borderId="94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4" fillId="4" borderId="9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75" xfId="0" applyFont="1" applyFill="1" applyBorder="1" applyAlignment="1">
      <alignment vertical="top" wrapText="1"/>
    </xf>
    <xf numFmtId="0" fontId="3" fillId="0" borderId="55" xfId="0" applyFont="1" applyFill="1" applyBorder="1" applyAlignment="1">
      <alignment vertical="top" wrapText="1"/>
    </xf>
    <xf numFmtId="0" fontId="4" fillId="4" borderId="78" xfId="0" applyFont="1" applyFill="1" applyBorder="1" applyAlignment="1">
      <alignment horizontal="center" vertical="top" wrapText="1"/>
    </xf>
    <xf numFmtId="0" fontId="4" fillId="4" borderId="80" xfId="0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left" vertical="top" wrapText="1"/>
    </xf>
    <xf numFmtId="3" fontId="0" fillId="0" borderId="21" xfId="0" applyNumberFormat="1" applyFill="1" applyBorder="1" applyAlignment="1">
      <alignment horizontal="left" vertical="top" wrapText="1"/>
    </xf>
    <xf numFmtId="3" fontId="3" fillId="0" borderId="30" xfId="0" applyNumberFormat="1" applyFont="1" applyFill="1" applyBorder="1" applyAlignment="1">
      <alignment horizontal="left" vertical="top" wrapText="1"/>
    </xf>
    <xf numFmtId="3" fontId="0" fillId="0" borderId="30" xfId="0" applyNumberForma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4" fillId="32" borderId="70" xfId="0" applyFont="1" applyFill="1" applyBorder="1" applyAlignment="1">
      <alignment horizontal="center" vertical="top" wrapText="1"/>
    </xf>
    <xf numFmtId="0" fontId="0" fillId="32" borderId="70" xfId="0" applyFill="1" applyBorder="1" applyAlignment="1">
      <alignment vertical="top" wrapText="1"/>
    </xf>
    <xf numFmtId="0" fontId="4" fillId="34" borderId="70" xfId="0" applyFont="1" applyFill="1" applyBorder="1" applyAlignment="1">
      <alignment horizontal="center" vertical="top" wrapText="1"/>
    </xf>
    <xf numFmtId="0" fontId="2" fillId="34" borderId="70" xfId="0" applyFont="1" applyFill="1" applyBorder="1" applyAlignment="1">
      <alignment horizontal="center" vertical="top" wrapText="1"/>
    </xf>
    <xf numFmtId="0" fontId="3" fillId="0" borderId="62" xfId="0" applyFont="1" applyFill="1" applyBorder="1" applyAlignment="1">
      <alignment vertical="top" wrapText="1"/>
    </xf>
    <xf numFmtId="0" fontId="3" fillId="0" borderId="74" xfId="0" applyFont="1" applyFill="1" applyBorder="1" applyAlignment="1">
      <alignment vertical="top" wrapText="1"/>
    </xf>
    <xf numFmtId="0" fontId="3" fillId="0" borderId="45" xfId="0" applyFont="1" applyFill="1" applyBorder="1" applyAlignment="1">
      <alignment vertical="top" wrapText="1"/>
    </xf>
    <xf numFmtId="0" fontId="5" fillId="0" borderId="75" xfId="0" applyFont="1" applyBorder="1" applyAlignment="1">
      <alignment horizontal="left" vertical="center" wrapText="1"/>
    </xf>
    <xf numFmtId="1" fontId="17" fillId="32" borderId="82" xfId="0" applyNumberFormat="1" applyFont="1" applyFill="1" applyBorder="1" applyAlignment="1">
      <alignment horizontal="center" vertical="top" wrapText="1"/>
    </xf>
    <xf numFmtId="1" fontId="2" fillId="32" borderId="82" xfId="0" applyNumberFormat="1" applyFont="1" applyFill="1" applyBorder="1" applyAlignment="1">
      <alignment horizontal="center" vertical="top" wrapText="1"/>
    </xf>
    <xf numFmtId="0" fontId="3" fillId="0" borderId="98" xfId="0" applyFont="1" applyBorder="1" applyAlignment="1">
      <alignment/>
    </xf>
    <xf numFmtId="0" fontId="0" fillId="0" borderId="82" xfId="0" applyBorder="1" applyAlignment="1">
      <alignment/>
    </xf>
    <xf numFmtId="0" fontId="0" fillId="0" borderId="99" xfId="0" applyBorder="1" applyAlignment="1">
      <alignment/>
    </xf>
    <xf numFmtId="0" fontId="51" fillId="32" borderId="28" xfId="0" applyFont="1" applyFill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47"/>
  <sheetViews>
    <sheetView tabSelected="1" zoomScalePageLayoutView="0" workbookViewId="0" topLeftCell="A28">
      <pane xSplit="1" topLeftCell="B1" activePane="topRight" state="frozen"/>
      <selection pane="topLeft" activeCell="A1" sqref="A1"/>
      <selection pane="topRight" activeCell="J3" sqref="J3:L3"/>
    </sheetView>
  </sheetViews>
  <sheetFormatPr defaultColWidth="9.140625" defaultRowHeight="15"/>
  <cols>
    <col min="1" max="1" width="3.421875" style="0" customWidth="1"/>
    <col min="2" max="2" width="35.8515625" style="0" customWidth="1"/>
    <col min="3" max="5" width="9.140625" style="84" customWidth="1"/>
    <col min="6" max="6" width="28.421875" style="84" customWidth="1"/>
    <col min="7" max="8" width="9.140625" style="183" customWidth="1"/>
    <col min="9" max="9" width="9.140625" style="84" customWidth="1"/>
    <col min="10" max="11" width="9.140625" style="158" customWidth="1"/>
    <col min="12" max="12" width="9.140625" style="84" customWidth="1"/>
    <col min="13" max="17" width="9.140625" style="158" customWidth="1"/>
    <col min="18" max="27" width="9.140625" style="84" customWidth="1"/>
    <col min="28" max="28" width="9.140625" style="84" hidden="1" customWidth="1"/>
    <col min="29" max="34" width="9.140625" style="84" customWidth="1"/>
    <col min="35" max="37" width="9.140625" style="0" customWidth="1"/>
    <col min="38" max="39" width="9.140625" style="183" customWidth="1"/>
    <col min="40" max="48" width="9.140625" style="84" customWidth="1"/>
    <col min="49" max="49" width="9.140625" style="96" customWidth="1"/>
    <col min="50" max="58" width="9.140625" style="84" customWidth="1"/>
    <col min="59" max="60" width="9.140625" style="158" customWidth="1"/>
    <col min="61" max="61" width="11.00390625" style="84" customWidth="1"/>
    <col min="62" max="64" width="9.140625" style="84" customWidth="1"/>
    <col min="65" max="65" width="9.140625" style="232" customWidth="1"/>
    <col min="66" max="66" width="10.00390625" style="232" customWidth="1"/>
    <col min="67" max="67" width="9.140625" style="232" customWidth="1"/>
    <col min="68" max="68" width="9.57421875" style="0" customWidth="1"/>
    <col min="69" max="69" width="9.57421875" style="220" customWidth="1"/>
    <col min="70" max="70" width="9.57421875" style="218" customWidth="1"/>
    <col min="71" max="79" width="9.140625" style="150" customWidth="1"/>
    <col min="80" max="82" width="9.140625" style="84" customWidth="1"/>
    <col min="83" max="84" width="9.140625" style="158" customWidth="1"/>
    <col min="85" max="85" width="9.140625" style="84" customWidth="1"/>
    <col min="86" max="87" width="9.140625" style="158" customWidth="1"/>
    <col min="88" max="88" width="9.140625" style="84" customWidth="1"/>
    <col min="89" max="89" width="26.140625" style="236" customWidth="1"/>
    <col min="90" max="91" width="9.140625" style="84" customWidth="1"/>
    <col min="92" max="92" width="10.140625" style="84" customWidth="1"/>
    <col min="93" max="98" width="9.140625" style="84" customWidth="1"/>
    <col min="99" max="100" width="17.57421875" style="84" customWidth="1"/>
    <col min="101" max="101" width="9.140625" style="158" customWidth="1"/>
    <col min="102" max="103" width="9.140625" style="84" customWidth="1"/>
    <col min="104" max="106" width="9.57421875" style="0" customWidth="1"/>
    <col min="107" max="115" width="9.140625" style="84" customWidth="1"/>
    <col min="116" max="117" width="17.57421875" style="84" customWidth="1"/>
    <col min="118" max="120" width="9.140625" style="84" customWidth="1"/>
    <col min="121" max="123" width="9.57421875" style="0" customWidth="1"/>
    <col min="124" max="124" width="10.421875" style="84" customWidth="1"/>
    <col min="125" max="132" width="9.140625" style="84" customWidth="1"/>
    <col min="133" max="135" width="9.57421875" style="0" customWidth="1"/>
    <col min="136" max="137" width="12.57421875" style="0" customWidth="1"/>
    <col min="138" max="138" width="12.57421875" style="214" customWidth="1"/>
    <col min="139" max="139" width="12.57421875" style="398" customWidth="1"/>
    <col min="140" max="140" width="36.140625" style="0" customWidth="1"/>
  </cols>
  <sheetData>
    <row r="1" spans="1:139" s="3" customFormat="1" ht="15.75" thickBot="1">
      <c r="A1" s="545" t="s">
        <v>150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26"/>
      <c r="AG1" s="26"/>
      <c r="AH1" s="26"/>
      <c r="AI1" s="25"/>
      <c r="AJ1" s="211"/>
      <c r="AK1" s="211"/>
      <c r="AL1" s="222"/>
      <c r="AM1" s="222"/>
      <c r="AN1" s="83"/>
      <c r="AO1" s="83"/>
      <c r="AP1" s="83"/>
      <c r="AQ1" s="83"/>
      <c r="AR1" s="83"/>
      <c r="AS1" s="83"/>
      <c r="AT1" s="83"/>
      <c r="AU1" s="83"/>
      <c r="AV1" s="83"/>
      <c r="AW1" s="85"/>
      <c r="AX1" s="83"/>
      <c r="AY1" s="83"/>
      <c r="AZ1" s="83"/>
      <c r="BA1" s="83"/>
      <c r="BB1" s="83"/>
      <c r="BC1" s="83"/>
      <c r="BD1" s="83"/>
      <c r="BE1" s="83"/>
      <c r="BF1" s="83"/>
      <c r="BG1" s="155"/>
      <c r="BH1" s="155"/>
      <c r="BI1" s="83"/>
      <c r="BJ1" s="83"/>
      <c r="BK1" s="83"/>
      <c r="BL1" s="83"/>
      <c r="BM1" s="223"/>
      <c r="BN1" s="223"/>
      <c r="BO1" s="223"/>
      <c r="BQ1" s="219"/>
      <c r="BR1" s="216"/>
      <c r="BS1" s="144"/>
      <c r="BT1" s="144"/>
      <c r="BU1" s="144"/>
      <c r="BV1" s="144"/>
      <c r="BW1" s="144"/>
      <c r="BX1" s="144"/>
      <c r="BY1" s="144"/>
      <c r="BZ1" s="144"/>
      <c r="CA1" s="144"/>
      <c r="CB1" s="83"/>
      <c r="CC1" s="83"/>
      <c r="CD1" s="83"/>
      <c r="CE1" s="155"/>
      <c r="CF1" s="155"/>
      <c r="CG1" s="83"/>
      <c r="CH1" s="155"/>
      <c r="CI1" s="155"/>
      <c r="CJ1" s="83"/>
      <c r="CK1" s="23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155"/>
      <c r="CX1" s="83"/>
      <c r="CY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T1" s="83"/>
      <c r="DU1" s="83"/>
      <c r="DV1" s="83"/>
      <c r="DW1" s="83"/>
      <c r="DX1" s="83"/>
      <c r="DY1" s="83"/>
      <c r="DZ1" s="83"/>
      <c r="EA1" s="83"/>
      <c r="EB1" s="83"/>
      <c r="EH1" s="213"/>
      <c r="EI1" s="399"/>
    </row>
    <row r="2" spans="1:140" s="1" customFormat="1" ht="23.25" customHeight="1">
      <c r="A2" s="500" t="s">
        <v>0</v>
      </c>
      <c r="B2" s="501"/>
      <c r="C2" s="492" t="s">
        <v>1</v>
      </c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73" t="s">
        <v>1</v>
      </c>
      <c r="AG2" s="512"/>
      <c r="AH2" s="512"/>
      <c r="AI2" s="512"/>
      <c r="AJ2" s="512"/>
      <c r="AK2" s="513"/>
      <c r="AL2" s="517" t="s">
        <v>65</v>
      </c>
      <c r="AM2" s="518"/>
      <c r="AN2" s="518"/>
      <c r="AO2" s="518"/>
      <c r="AP2" s="518"/>
      <c r="AQ2" s="518"/>
      <c r="AR2" s="518"/>
      <c r="AS2" s="518"/>
      <c r="AT2" s="518"/>
      <c r="AU2" s="518"/>
      <c r="AV2" s="518"/>
      <c r="AW2" s="518"/>
      <c r="AX2" s="518"/>
      <c r="AY2" s="518"/>
      <c r="AZ2" s="518"/>
      <c r="BA2" s="518"/>
      <c r="BB2" s="518"/>
      <c r="BC2" s="518"/>
      <c r="BD2" s="518"/>
      <c r="BE2" s="518"/>
      <c r="BF2" s="518"/>
      <c r="BG2" s="518"/>
      <c r="BH2" s="518"/>
      <c r="BI2" s="518"/>
      <c r="BJ2" s="514" t="s">
        <v>65</v>
      </c>
      <c r="BK2" s="515"/>
      <c r="BL2" s="515"/>
      <c r="BM2" s="515"/>
      <c r="BN2" s="515"/>
      <c r="BO2" s="515"/>
      <c r="BP2" s="515"/>
      <c r="BQ2" s="515"/>
      <c r="BR2" s="516"/>
      <c r="BS2" s="521" t="s">
        <v>87</v>
      </c>
      <c r="BT2" s="478"/>
      <c r="BU2" s="478"/>
      <c r="BV2" s="478"/>
      <c r="BW2" s="478"/>
      <c r="BX2" s="478"/>
      <c r="BY2" s="478"/>
      <c r="BZ2" s="478"/>
      <c r="CA2" s="478"/>
      <c r="CB2" s="478"/>
      <c r="CC2" s="478"/>
      <c r="CD2" s="478"/>
      <c r="CE2" s="478"/>
      <c r="CF2" s="478"/>
      <c r="CG2" s="478"/>
      <c r="CH2" s="478"/>
      <c r="CI2" s="478"/>
      <c r="CJ2" s="478"/>
      <c r="CK2" s="477" t="s">
        <v>87</v>
      </c>
      <c r="CL2" s="478"/>
      <c r="CM2" s="478"/>
      <c r="CN2" s="478"/>
      <c r="CO2" s="478"/>
      <c r="CP2" s="478"/>
      <c r="CQ2" s="478"/>
      <c r="CR2" s="478"/>
      <c r="CS2" s="478"/>
      <c r="CT2" s="478"/>
      <c r="CU2" s="478"/>
      <c r="CV2" s="478"/>
      <c r="CW2" s="478"/>
      <c r="CX2" s="478"/>
      <c r="CY2" s="478"/>
      <c r="CZ2" s="479"/>
      <c r="DA2" s="479"/>
      <c r="DB2" s="480"/>
      <c r="DC2" s="473" t="s">
        <v>98</v>
      </c>
      <c r="DD2" s="508"/>
      <c r="DE2" s="508"/>
      <c r="DF2" s="508"/>
      <c r="DG2" s="508"/>
      <c r="DH2" s="508"/>
      <c r="DI2" s="508"/>
      <c r="DJ2" s="508"/>
      <c r="DK2" s="508"/>
      <c r="DL2" s="473" t="s">
        <v>98</v>
      </c>
      <c r="DM2" s="474"/>
      <c r="DN2" s="474"/>
      <c r="DO2" s="474"/>
      <c r="DP2" s="474"/>
      <c r="DQ2" s="475"/>
      <c r="DR2" s="475"/>
      <c r="DS2" s="476"/>
      <c r="DT2" s="469" t="s">
        <v>138</v>
      </c>
      <c r="DU2" s="470"/>
      <c r="DV2" s="470"/>
      <c r="DW2" s="470"/>
      <c r="DX2" s="470"/>
      <c r="DY2" s="470"/>
      <c r="DZ2" s="470"/>
      <c r="EA2" s="470"/>
      <c r="EB2" s="470"/>
      <c r="EC2" s="471"/>
      <c r="ED2" s="471"/>
      <c r="EE2" s="472"/>
      <c r="EF2" s="466" t="s">
        <v>148</v>
      </c>
      <c r="EG2" s="467"/>
      <c r="EH2" s="467"/>
      <c r="EI2" s="468"/>
      <c r="EJ2" s="542"/>
    </row>
    <row r="3" spans="1:140" s="1" customFormat="1" ht="101.25" customHeight="1">
      <c r="A3" s="502"/>
      <c r="B3" s="503"/>
      <c r="C3" s="460" t="s">
        <v>27</v>
      </c>
      <c r="D3" s="456"/>
      <c r="E3" s="456"/>
      <c r="F3" s="259" t="s">
        <v>29</v>
      </c>
      <c r="G3" s="456" t="s">
        <v>30</v>
      </c>
      <c r="H3" s="499"/>
      <c r="I3" s="499"/>
      <c r="J3" s="456" t="s">
        <v>119</v>
      </c>
      <c r="K3" s="494"/>
      <c r="L3" s="494"/>
      <c r="M3" s="527" t="s">
        <v>120</v>
      </c>
      <c r="N3" s="528"/>
      <c r="O3" s="528"/>
      <c r="P3" s="509" t="s">
        <v>121</v>
      </c>
      <c r="Q3" s="510"/>
      <c r="R3" s="510"/>
      <c r="S3" s="509" t="s">
        <v>122</v>
      </c>
      <c r="T3" s="510"/>
      <c r="U3" s="510"/>
      <c r="V3" s="509" t="s">
        <v>123</v>
      </c>
      <c r="W3" s="510"/>
      <c r="X3" s="510"/>
      <c r="Y3" s="509" t="s">
        <v>124</v>
      </c>
      <c r="Z3" s="510"/>
      <c r="AA3" s="510"/>
      <c r="AB3" s="204"/>
      <c r="AC3" s="531" t="s">
        <v>125</v>
      </c>
      <c r="AD3" s="510"/>
      <c r="AE3" s="510"/>
      <c r="AF3" s="509" t="s">
        <v>126</v>
      </c>
      <c r="AG3" s="510"/>
      <c r="AH3" s="519"/>
      <c r="AI3" s="299" t="s">
        <v>145</v>
      </c>
      <c r="AJ3" s="300" t="s">
        <v>143</v>
      </c>
      <c r="AK3" s="301" t="s">
        <v>144</v>
      </c>
      <c r="AL3" s="520" t="s">
        <v>36</v>
      </c>
      <c r="AM3" s="451"/>
      <c r="AN3" s="451"/>
      <c r="AO3" s="448" t="s">
        <v>37</v>
      </c>
      <c r="AP3" s="449"/>
      <c r="AQ3" s="449"/>
      <c r="AR3" s="448" t="s">
        <v>38</v>
      </c>
      <c r="AS3" s="449"/>
      <c r="AT3" s="449"/>
      <c r="AU3" s="448" t="s">
        <v>39</v>
      </c>
      <c r="AV3" s="449"/>
      <c r="AW3" s="449"/>
      <c r="AX3" s="448" t="s">
        <v>40</v>
      </c>
      <c r="AY3" s="449"/>
      <c r="AZ3" s="449"/>
      <c r="BA3" s="448" t="s">
        <v>41</v>
      </c>
      <c r="BB3" s="449"/>
      <c r="BC3" s="449"/>
      <c r="BD3" s="448" t="s">
        <v>44</v>
      </c>
      <c r="BE3" s="449"/>
      <c r="BF3" s="449"/>
      <c r="BG3" s="456" t="s">
        <v>45</v>
      </c>
      <c r="BH3" s="457"/>
      <c r="BI3" s="457"/>
      <c r="BJ3" s="456" t="s">
        <v>46</v>
      </c>
      <c r="BK3" s="457"/>
      <c r="BL3" s="457"/>
      <c r="BM3" s="456" t="s">
        <v>63</v>
      </c>
      <c r="BN3" s="522"/>
      <c r="BO3" s="523"/>
      <c r="BP3" s="534" t="s">
        <v>145</v>
      </c>
      <c r="BQ3" s="344" t="s">
        <v>146</v>
      </c>
      <c r="BR3" s="345" t="s">
        <v>144</v>
      </c>
      <c r="BS3" s="506" t="s">
        <v>66</v>
      </c>
      <c r="BT3" s="507"/>
      <c r="BU3" s="507"/>
      <c r="BV3" s="448" t="s">
        <v>68</v>
      </c>
      <c r="BW3" s="449"/>
      <c r="BX3" s="449"/>
      <c r="BY3" s="448" t="s">
        <v>70</v>
      </c>
      <c r="BZ3" s="449"/>
      <c r="CA3" s="449"/>
      <c r="CB3" s="448" t="s">
        <v>72</v>
      </c>
      <c r="CC3" s="449"/>
      <c r="CD3" s="449"/>
      <c r="CE3" s="448" t="s">
        <v>74</v>
      </c>
      <c r="CF3" s="449"/>
      <c r="CG3" s="449"/>
      <c r="CH3" s="448" t="s">
        <v>76</v>
      </c>
      <c r="CI3" s="449"/>
      <c r="CJ3" s="449"/>
      <c r="CK3" s="257" t="s">
        <v>78</v>
      </c>
      <c r="CL3" s="456" t="s">
        <v>129</v>
      </c>
      <c r="CM3" s="457"/>
      <c r="CN3" s="457"/>
      <c r="CO3" s="456" t="s">
        <v>80</v>
      </c>
      <c r="CP3" s="457"/>
      <c r="CQ3" s="457"/>
      <c r="CR3" s="536" t="s">
        <v>107</v>
      </c>
      <c r="CS3" s="537"/>
      <c r="CT3" s="538"/>
      <c r="CU3" s="258" t="s">
        <v>82</v>
      </c>
      <c r="CV3" s="259" t="s">
        <v>83</v>
      </c>
      <c r="CW3" s="456" t="s">
        <v>85</v>
      </c>
      <c r="CX3" s="457"/>
      <c r="CY3" s="458"/>
      <c r="CZ3" s="525" t="s">
        <v>145</v>
      </c>
      <c r="DA3" s="360" t="s">
        <v>143</v>
      </c>
      <c r="DB3" s="361" t="s">
        <v>144</v>
      </c>
      <c r="DC3" s="462" t="s">
        <v>88</v>
      </c>
      <c r="DD3" s="449"/>
      <c r="DE3" s="449"/>
      <c r="DF3" s="448" t="s">
        <v>89</v>
      </c>
      <c r="DG3" s="449"/>
      <c r="DH3" s="449"/>
      <c r="DI3" s="448" t="s">
        <v>92</v>
      </c>
      <c r="DJ3" s="449"/>
      <c r="DK3" s="449"/>
      <c r="DL3" s="207" t="s">
        <v>94</v>
      </c>
      <c r="DM3" s="207" t="s">
        <v>95</v>
      </c>
      <c r="DN3" s="448" t="s">
        <v>96</v>
      </c>
      <c r="DO3" s="449"/>
      <c r="DP3" s="459"/>
      <c r="DQ3" s="299" t="s">
        <v>145</v>
      </c>
      <c r="DR3" s="300" t="s">
        <v>143</v>
      </c>
      <c r="DS3" s="301" t="s">
        <v>144</v>
      </c>
      <c r="DT3" s="460" t="s">
        <v>99</v>
      </c>
      <c r="DU3" s="457"/>
      <c r="DV3" s="457"/>
      <c r="DW3" s="456" t="s">
        <v>101</v>
      </c>
      <c r="DX3" s="457"/>
      <c r="DY3" s="457"/>
      <c r="DZ3" s="456" t="s">
        <v>103</v>
      </c>
      <c r="EA3" s="457"/>
      <c r="EB3" s="458"/>
      <c r="EC3" s="280" t="s">
        <v>142</v>
      </c>
      <c r="ED3" s="281" t="s">
        <v>143</v>
      </c>
      <c r="EE3" s="282" t="s">
        <v>144</v>
      </c>
      <c r="EF3" s="532" t="s">
        <v>115</v>
      </c>
      <c r="EG3" s="452" t="s">
        <v>114</v>
      </c>
      <c r="EH3" s="454" t="s">
        <v>116</v>
      </c>
      <c r="EI3" s="540" t="s">
        <v>113</v>
      </c>
      <c r="EJ3" s="543"/>
    </row>
    <row r="4" spans="1:140" s="1" customFormat="1" ht="357" customHeight="1">
      <c r="A4" s="504" t="s">
        <v>2</v>
      </c>
      <c r="B4" s="505"/>
      <c r="C4" s="461" t="s">
        <v>62</v>
      </c>
      <c r="D4" s="495"/>
      <c r="E4" s="495"/>
      <c r="F4" s="207" t="s">
        <v>61</v>
      </c>
      <c r="G4" s="448" t="s">
        <v>60</v>
      </c>
      <c r="H4" s="449"/>
      <c r="I4" s="449"/>
      <c r="J4" s="448" t="s">
        <v>59</v>
      </c>
      <c r="K4" s="495"/>
      <c r="L4" s="495"/>
      <c r="M4" s="529" t="s">
        <v>117</v>
      </c>
      <c r="N4" s="530"/>
      <c r="O4" s="530"/>
      <c r="P4" s="450" t="s">
        <v>118</v>
      </c>
      <c r="Q4" s="451"/>
      <c r="R4" s="451"/>
      <c r="S4" s="450" t="s">
        <v>58</v>
      </c>
      <c r="T4" s="451"/>
      <c r="U4" s="451"/>
      <c r="V4" s="450" t="s">
        <v>57</v>
      </c>
      <c r="W4" s="451"/>
      <c r="X4" s="451"/>
      <c r="Y4" s="450" t="s">
        <v>56</v>
      </c>
      <c r="Z4" s="451"/>
      <c r="AA4" s="451"/>
      <c r="AB4" s="200"/>
      <c r="AC4" s="450" t="s">
        <v>139</v>
      </c>
      <c r="AD4" s="451"/>
      <c r="AE4" s="451"/>
      <c r="AF4" s="450" t="s">
        <v>147</v>
      </c>
      <c r="AG4" s="451"/>
      <c r="AH4" s="511"/>
      <c r="AI4" s="336"/>
      <c r="AJ4" s="337"/>
      <c r="AK4" s="338"/>
      <c r="AL4" s="520" t="s">
        <v>55</v>
      </c>
      <c r="AM4" s="451"/>
      <c r="AN4" s="451"/>
      <c r="AO4" s="448" t="s">
        <v>54</v>
      </c>
      <c r="AP4" s="449"/>
      <c r="AQ4" s="449"/>
      <c r="AR4" s="448" t="s">
        <v>53</v>
      </c>
      <c r="AS4" s="449"/>
      <c r="AT4" s="449"/>
      <c r="AU4" s="448" t="s">
        <v>128</v>
      </c>
      <c r="AV4" s="449"/>
      <c r="AW4" s="449"/>
      <c r="AX4" s="448" t="s">
        <v>52</v>
      </c>
      <c r="AY4" s="449"/>
      <c r="AZ4" s="449"/>
      <c r="BA4" s="448" t="s">
        <v>49</v>
      </c>
      <c r="BB4" s="449"/>
      <c r="BC4" s="449"/>
      <c r="BD4" s="448" t="s">
        <v>50</v>
      </c>
      <c r="BE4" s="449"/>
      <c r="BF4" s="449"/>
      <c r="BG4" s="448" t="s">
        <v>48</v>
      </c>
      <c r="BH4" s="449"/>
      <c r="BI4" s="449"/>
      <c r="BJ4" s="448" t="s">
        <v>51</v>
      </c>
      <c r="BK4" s="449"/>
      <c r="BL4" s="449"/>
      <c r="BM4" s="448" t="s">
        <v>64</v>
      </c>
      <c r="BN4" s="496"/>
      <c r="BO4" s="497"/>
      <c r="BP4" s="535"/>
      <c r="BQ4" s="346"/>
      <c r="BR4" s="347"/>
      <c r="BS4" s="506" t="s">
        <v>67</v>
      </c>
      <c r="BT4" s="507"/>
      <c r="BU4" s="507"/>
      <c r="BV4" s="448" t="s">
        <v>69</v>
      </c>
      <c r="BW4" s="449"/>
      <c r="BX4" s="449"/>
      <c r="BY4" s="448" t="s">
        <v>71</v>
      </c>
      <c r="BZ4" s="449"/>
      <c r="CA4" s="449"/>
      <c r="CB4" s="448" t="s">
        <v>73</v>
      </c>
      <c r="CC4" s="449"/>
      <c r="CD4" s="449"/>
      <c r="CE4" s="448" t="s">
        <v>75</v>
      </c>
      <c r="CF4" s="449"/>
      <c r="CG4" s="449"/>
      <c r="CH4" s="448" t="s">
        <v>77</v>
      </c>
      <c r="CI4" s="449"/>
      <c r="CJ4" s="449"/>
      <c r="CK4" s="210" t="s">
        <v>106</v>
      </c>
      <c r="CL4" s="448" t="s">
        <v>79</v>
      </c>
      <c r="CM4" s="449"/>
      <c r="CN4" s="449"/>
      <c r="CO4" s="448" t="s">
        <v>81</v>
      </c>
      <c r="CP4" s="449"/>
      <c r="CQ4" s="449"/>
      <c r="CR4" s="524" t="s">
        <v>109</v>
      </c>
      <c r="CS4" s="463"/>
      <c r="CT4" s="462"/>
      <c r="CU4" s="208" t="s">
        <v>108</v>
      </c>
      <c r="CV4" s="207" t="s">
        <v>84</v>
      </c>
      <c r="CW4" s="448" t="s">
        <v>86</v>
      </c>
      <c r="CX4" s="449"/>
      <c r="CY4" s="459"/>
      <c r="CZ4" s="525"/>
      <c r="DA4" s="360"/>
      <c r="DB4" s="361"/>
      <c r="DC4" s="463" t="s">
        <v>90</v>
      </c>
      <c r="DD4" s="464"/>
      <c r="DE4" s="465"/>
      <c r="DF4" s="448" t="s">
        <v>91</v>
      </c>
      <c r="DG4" s="449"/>
      <c r="DH4" s="449"/>
      <c r="DI4" s="448" t="s">
        <v>93</v>
      </c>
      <c r="DJ4" s="449"/>
      <c r="DK4" s="449"/>
      <c r="DL4" s="207" t="s">
        <v>111</v>
      </c>
      <c r="DM4" s="209" t="s">
        <v>112</v>
      </c>
      <c r="DN4" s="448" t="s">
        <v>97</v>
      </c>
      <c r="DO4" s="449"/>
      <c r="DP4" s="459"/>
      <c r="DQ4" s="302"/>
      <c r="DR4" s="303"/>
      <c r="DS4" s="304"/>
      <c r="DT4" s="461" t="s">
        <v>100</v>
      </c>
      <c r="DU4" s="449"/>
      <c r="DV4" s="449"/>
      <c r="DW4" s="448" t="s">
        <v>102</v>
      </c>
      <c r="DX4" s="449"/>
      <c r="DY4" s="449"/>
      <c r="DZ4" s="448" t="s">
        <v>104</v>
      </c>
      <c r="EA4" s="449"/>
      <c r="EB4" s="459"/>
      <c r="EC4" s="283"/>
      <c r="ED4" s="284"/>
      <c r="EE4" s="285"/>
      <c r="EF4" s="533"/>
      <c r="EG4" s="453"/>
      <c r="EH4" s="455"/>
      <c r="EI4" s="541"/>
      <c r="EJ4" s="543"/>
    </row>
    <row r="5" spans="1:140" s="1" customFormat="1" ht="20.25" customHeight="1" thickBot="1">
      <c r="A5" s="489" t="s">
        <v>28</v>
      </c>
      <c r="B5" s="490"/>
      <c r="C5" s="27" t="s">
        <v>3</v>
      </c>
      <c r="D5" s="28" t="s">
        <v>4</v>
      </c>
      <c r="E5" s="28" t="s">
        <v>5</v>
      </c>
      <c r="F5" s="28" t="s">
        <v>127</v>
      </c>
      <c r="G5" s="166" t="s">
        <v>3</v>
      </c>
      <c r="H5" s="166" t="s">
        <v>4</v>
      </c>
      <c r="I5" s="28" t="s">
        <v>5</v>
      </c>
      <c r="J5" s="157" t="s">
        <v>33</v>
      </c>
      <c r="K5" s="157" t="s">
        <v>33</v>
      </c>
      <c r="L5" s="28" t="s">
        <v>5</v>
      </c>
      <c r="M5" s="157" t="s">
        <v>3</v>
      </c>
      <c r="N5" s="157" t="s">
        <v>4</v>
      </c>
      <c r="O5" s="157" t="s">
        <v>5</v>
      </c>
      <c r="P5" s="157" t="s">
        <v>3</v>
      </c>
      <c r="Q5" s="157" t="s">
        <v>4</v>
      </c>
      <c r="R5" s="28" t="s">
        <v>5</v>
      </c>
      <c r="S5" s="28" t="s">
        <v>34</v>
      </c>
      <c r="T5" s="28" t="s">
        <v>35</v>
      </c>
      <c r="U5" s="28" t="s">
        <v>5</v>
      </c>
      <c r="V5" s="28" t="s">
        <v>34</v>
      </c>
      <c r="W5" s="28" t="s">
        <v>35</v>
      </c>
      <c r="X5" s="28" t="s">
        <v>5</v>
      </c>
      <c r="Y5" s="28" t="s">
        <v>3</v>
      </c>
      <c r="Z5" s="28" t="s">
        <v>4</v>
      </c>
      <c r="AA5" s="28" t="s">
        <v>5</v>
      </c>
      <c r="AB5" s="201"/>
      <c r="AC5" s="28" t="s">
        <v>34</v>
      </c>
      <c r="AD5" s="28" t="s">
        <v>35</v>
      </c>
      <c r="AE5" s="28" t="s">
        <v>5</v>
      </c>
      <c r="AF5" s="28" t="s">
        <v>3</v>
      </c>
      <c r="AG5" s="28" t="s">
        <v>4</v>
      </c>
      <c r="AH5" s="29" t="s">
        <v>5</v>
      </c>
      <c r="AI5" s="305"/>
      <c r="AJ5" s="306"/>
      <c r="AK5" s="307"/>
      <c r="AL5" s="194" t="s">
        <v>34</v>
      </c>
      <c r="AM5" s="166" t="s">
        <v>35</v>
      </c>
      <c r="AN5" s="28" t="s">
        <v>5</v>
      </c>
      <c r="AO5" s="86" t="s">
        <v>34</v>
      </c>
      <c r="AP5" s="86" t="s">
        <v>35</v>
      </c>
      <c r="AQ5" s="86" t="s">
        <v>5</v>
      </c>
      <c r="AR5" s="28" t="s">
        <v>3</v>
      </c>
      <c r="AS5" s="28" t="s">
        <v>4</v>
      </c>
      <c r="AT5" s="28" t="s">
        <v>5</v>
      </c>
      <c r="AU5" s="87" t="s">
        <v>3</v>
      </c>
      <c r="AV5" s="28" t="s">
        <v>4</v>
      </c>
      <c r="AW5" s="88" t="s">
        <v>5</v>
      </c>
      <c r="AX5" s="28" t="s">
        <v>3</v>
      </c>
      <c r="AY5" s="28" t="s">
        <v>4</v>
      </c>
      <c r="AZ5" s="89" t="s">
        <v>5</v>
      </c>
      <c r="BA5" s="28" t="s">
        <v>42</v>
      </c>
      <c r="BB5" s="28" t="s">
        <v>43</v>
      </c>
      <c r="BC5" s="28" t="s">
        <v>5</v>
      </c>
      <c r="BD5" s="28" t="s">
        <v>34</v>
      </c>
      <c r="BE5" s="28" t="s">
        <v>35</v>
      </c>
      <c r="BF5" s="28" t="s">
        <v>5</v>
      </c>
      <c r="BG5" s="195" t="s">
        <v>3</v>
      </c>
      <c r="BH5" s="195" t="s">
        <v>4</v>
      </c>
      <c r="BI5" s="28" t="s">
        <v>5</v>
      </c>
      <c r="BJ5" s="28" t="s">
        <v>47</v>
      </c>
      <c r="BK5" s="28" t="s">
        <v>3</v>
      </c>
      <c r="BL5" s="89" t="s">
        <v>5</v>
      </c>
      <c r="BM5" s="224" t="s">
        <v>3</v>
      </c>
      <c r="BN5" s="224" t="s">
        <v>4</v>
      </c>
      <c r="BO5" s="225" t="s">
        <v>5</v>
      </c>
      <c r="BP5" s="348"/>
      <c r="BQ5" s="349"/>
      <c r="BR5" s="350"/>
      <c r="BS5" s="145" t="s">
        <v>105</v>
      </c>
      <c r="BT5" s="86" t="s">
        <v>47</v>
      </c>
      <c r="BU5" s="86" t="s">
        <v>5</v>
      </c>
      <c r="BV5" s="86" t="s">
        <v>47</v>
      </c>
      <c r="BW5" s="86" t="s">
        <v>47</v>
      </c>
      <c r="BX5" s="86" t="s">
        <v>5</v>
      </c>
      <c r="BY5" s="127" t="s">
        <v>105</v>
      </c>
      <c r="BZ5" s="86" t="s">
        <v>47</v>
      </c>
      <c r="CA5" s="86" t="s">
        <v>5</v>
      </c>
      <c r="CB5" s="87" t="s">
        <v>105</v>
      </c>
      <c r="CC5" s="28" t="s">
        <v>47</v>
      </c>
      <c r="CD5" s="28" t="s">
        <v>5</v>
      </c>
      <c r="CE5" s="156" t="s">
        <v>105</v>
      </c>
      <c r="CF5" s="157" t="s">
        <v>47</v>
      </c>
      <c r="CG5" s="28" t="s">
        <v>5</v>
      </c>
      <c r="CH5" s="156" t="s">
        <v>105</v>
      </c>
      <c r="CI5" s="157" t="s">
        <v>47</v>
      </c>
      <c r="CJ5" s="28" t="s">
        <v>5</v>
      </c>
      <c r="CK5" s="234"/>
      <c r="CL5" s="127" t="s">
        <v>3</v>
      </c>
      <c r="CM5" s="86" t="s">
        <v>4</v>
      </c>
      <c r="CN5" s="86" t="s">
        <v>5</v>
      </c>
      <c r="CO5" s="127" t="s">
        <v>3</v>
      </c>
      <c r="CP5" s="86" t="s">
        <v>4</v>
      </c>
      <c r="CQ5" s="86" t="s">
        <v>5</v>
      </c>
      <c r="CR5" s="128" t="s">
        <v>110</v>
      </c>
      <c r="CS5" s="129" t="s">
        <v>3</v>
      </c>
      <c r="CT5" s="129" t="s">
        <v>5</v>
      </c>
      <c r="CU5" s="28" t="s">
        <v>137</v>
      </c>
      <c r="CV5" s="28" t="s">
        <v>137</v>
      </c>
      <c r="CW5" s="235" t="s">
        <v>3</v>
      </c>
      <c r="CX5" s="86" t="s">
        <v>4</v>
      </c>
      <c r="CY5" s="160" t="s">
        <v>5</v>
      </c>
      <c r="CZ5" s="526"/>
      <c r="DA5" s="362"/>
      <c r="DB5" s="363"/>
      <c r="DC5" s="87" t="s">
        <v>105</v>
      </c>
      <c r="DD5" s="28" t="s">
        <v>4</v>
      </c>
      <c r="DE5" s="28" t="s">
        <v>5</v>
      </c>
      <c r="DF5" s="87" t="s">
        <v>105</v>
      </c>
      <c r="DG5" s="28" t="s">
        <v>4</v>
      </c>
      <c r="DH5" s="28" t="s">
        <v>5</v>
      </c>
      <c r="DI5" s="87" t="s">
        <v>105</v>
      </c>
      <c r="DJ5" s="28" t="s">
        <v>4</v>
      </c>
      <c r="DK5" s="28" t="s">
        <v>5</v>
      </c>
      <c r="DL5" s="28" t="s">
        <v>137</v>
      </c>
      <c r="DM5" s="28" t="s">
        <v>137</v>
      </c>
      <c r="DN5" s="127" t="s">
        <v>3</v>
      </c>
      <c r="DO5" s="86" t="s">
        <v>4</v>
      </c>
      <c r="DP5" s="160" t="s">
        <v>5</v>
      </c>
      <c r="DQ5" s="305"/>
      <c r="DR5" s="306"/>
      <c r="DS5" s="307"/>
      <c r="DT5" s="27" t="s">
        <v>105</v>
      </c>
      <c r="DU5" s="28" t="s">
        <v>4</v>
      </c>
      <c r="DV5" s="28" t="s">
        <v>5</v>
      </c>
      <c r="DW5" s="87" t="s">
        <v>105</v>
      </c>
      <c r="DX5" s="28" t="s">
        <v>4</v>
      </c>
      <c r="DY5" s="28" t="s">
        <v>5</v>
      </c>
      <c r="DZ5" s="87" t="s">
        <v>105</v>
      </c>
      <c r="EA5" s="28" t="s">
        <v>4</v>
      </c>
      <c r="EB5" s="29" t="s">
        <v>5</v>
      </c>
      <c r="EC5" s="286"/>
      <c r="ED5" s="287"/>
      <c r="EE5" s="288"/>
      <c r="EF5" s="380"/>
      <c r="EG5" s="381"/>
      <c r="EH5" s="382"/>
      <c r="EI5" s="400"/>
      <c r="EJ5" s="544"/>
    </row>
    <row r="6" spans="1:140" s="1" customFormat="1" ht="19.5" customHeight="1">
      <c r="A6" s="483">
        <v>800</v>
      </c>
      <c r="B6" s="484" t="s">
        <v>6</v>
      </c>
      <c r="C6" s="30">
        <v>8</v>
      </c>
      <c r="D6" s="31">
        <v>12</v>
      </c>
      <c r="E6" s="32">
        <f>C6/D6</f>
        <v>0.6666666666666666</v>
      </c>
      <c r="F6" s="33">
        <v>0.43636363636363634</v>
      </c>
      <c r="G6" s="167">
        <v>11</v>
      </c>
      <c r="H6" s="168">
        <v>12</v>
      </c>
      <c r="I6" s="34">
        <f>G6/H6</f>
        <v>0.9166666666666666</v>
      </c>
      <c r="J6" s="161">
        <v>6307</v>
      </c>
      <c r="K6" s="162">
        <v>431054</v>
      </c>
      <c r="L6" s="35">
        <f>J6/K6</f>
        <v>0.014631577482171608</v>
      </c>
      <c r="M6" s="36">
        <v>0</v>
      </c>
      <c r="N6" s="24">
        <v>2</v>
      </c>
      <c r="O6" s="184">
        <f>M6/N6</f>
        <v>0</v>
      </c>
      <c r="P6" s="36">
        <v>1</v>
      </c>
      <c r="Q6" s="24">
        <v>1</v>
      </c>
      <c r="R6" s="35">
        <f>P6/Q6</f>
        <v>1</v>
      </c>
      <c r="S6" s="36">
        <v>3</v>
      </c>
      <c r="T6" s="24">
        <v>5</v>
      </c>
      <c r="U6" s="35">
        <f>S6/T6</f>
        <v>0.6</v>
      </c>
      <c r="V6" s="36">
        <v>4</v>
      </c>
      <c r="W6" s="24">
        <v>9</v>
      </c>
      <c r="X6" s="35">
        <f>1-V6/W6</f>
        <v>0.5555555555555556</v>
      </c>
      <c r="Y6" s="36">
        <v>8077</v>
      </c>
      <c r="Z6" s="24">
        <v>424174</v>
      </c>
      <c r="AA6" s="35">
        <f>1-Y6/Z6</f>
        <v>0.9809582859864112</v>
      </c>
      <c r="AB6" s="199"/>
      <c r="AC6" s="36">
        <v>21</v>
      </c>
      <c r="AD6" s="24">
        <v>12</v>
      </c>
      <c r="AE6" s="35">
        <v>0</v>
      </c>
      <c r="AF6" s="36">
        <v>16988</v>
      </c>
      <c r="AG6" s="24">
        <v>425628</v>
      </c>
      <c r="AH6" s="37">
        <f>1-AF6/AG6</f>
        <v>0.960087212307461</v>
      </c>
      <c r="AI6" s="308"/>
      <c r="AJ6" s="309"/>
      <c r="AK6" s="310"/>
      <c r="AL6" s="226">
        <v>6</v>
      </c>
      <c r="AM6" s="113">
        <v>6</v>
      </c>
      <c r="AN6" s="111">
        <f>AL6/AM6</f>
        <v>1</v>
      </c>
      <c r="AO6" s="36">
        <v>1</v>
      </c>
      <c r="AP6" s="24">
        <v>12</v>
      </c>
      <c r="AQ6" s="64">
        <f>1-AO6/AP6</f>
        <v>0.9166666666666666</v>
      </c>
      <c r="AR6" s="24">
        <v>418683</v>
      </c>
      <c r="AS6" s="24">
        <v>425628</v>
      </c>
      <c r="AT6" s="35">
        <f>AR6/AS6</f>
        <v>0.9836829343934139</v>
      </c>
      <c r="AU6" s="36">
        <v>3540</v>
      </c>
      <c r="AV6" s="24">
        <v>21185</v>
      </c>
      <c r="AW6" s="90">
        <f>1-AU6/AV6</f>
        <v>0.8329006372433325</v>
      </c>
      <c r="AX6" s="24">
        <v>2749</v>
      </c>
      <c r="AY6" s="24">
        <v>403615</v>
      </c>
      <c r="AZ6" s="21">
        <f>1-AX6/AY6</f>
        <v>0.9931890539251514</v>
      </c>
      <c r="BA6" s="24">
        <v>133895</v>
      </c>
      <c r="BB6" s="24">
        <v>100216</v>
      </c>
      <c r="BC6" s="21">
        <f>(BA6-BB6)/BB6</f>
        <v>0.3360641015406721</v>
      </c>
      <c r="BD6" s="119">
        <v>2</v>
      </c>
      <c r="BE6" s="119">
        <v>14</v>
      </c>
      <c r="BF6" s="35">
        <f>BD6/BE6</f>
        <v>0.14285714285714285</v>
      </c>
      <c r="BG6" s="36">
        <v>32122</v>
      </c>
      <c r="BH6" s="24">
        <v>26815</v>
      </c>
      <c r="BI6" s="21">
        <f>BG6/BH6-1</f>
        <v>0.1979116166324819</v>
      </c>
      <c r="BJ6" s="119">
        <v>0</v>
      </c>
      <c r="BK6" s="24">
        <v>26815</v>
      </c>
      <c r="BL6" s="21">
        <f>1-BJ6/BK6</f>
        <v>1</v>
      </c>
      <c r="BM6" s="24">
        <v>302.23</v>
      </c>
      <c r="BN6" s="24">
        <v>418682.52</v>
      </c>
      <c r="BO6" s="37">
        <f>1-BM6/BN6</f>
        <v>0.9992781403914355</v>
      </c>
      <c r="BP6" s="351"/>
      <c r="BQ6" s="352"/>
      <c r="BR6" s="353"/>
      <c r="BS6" s="146">
        <v>9</v>
      </c>
      <c r="BT6" s="119">
        <v>27</v>
      </c>
      <c r="BU6" s="35">
        <f>BS6/BT6</f>
        <v>0.3333333333333333</v>
      </c>
      <c r="BV6" s="119">
        <v>27</v>
      </c>
      <c r="BW6" s="119">
        <v>27</v>
      </c>
      <c r="BX6" s="35">
        <f>BV6/BW6</f>
        <v>1</v>
      </c>
      <c r="BY6" s="119">
        <v>8</v>
      </c>
      <c r="BZ6" s="119">
        <v>27</v>
      </c>
      <c r="CA6" s="21">
        <f>1-BY6/BZ6</f>
        <v>0.7037037037037037</v>
      </c>
      <c r="CB6" s="119">
        <v>5</v>
      </c>
      <c r="CC6" s="119">
        <v>21</v>
      </c>
      <c r="CD6" s="35">
        <f>CB6/CC6</f>
        <v>0.23809523809523808</v>
      </c>
      <c r="CE6" s="24">
        <v>21</v>
      </c>
      <c r="CF6" s="24">
        <v>21</v>
      </c>
      <c r="CG6" s="35">
        <f>CE6/CF6</f>
        <v>1</v>
      </c>
      <c r="CH6" s="24">
        <v>10</v>
      </c>
      <c r="CI6" s="24">
        <v>21</v>
      </c>
      <c r="CJ6" s="21">
        <f>1-CH6/CI6</f>
        <v>0.5238095238095238</v>
      </c>
      <c r="CK6" s="15"/>
      <c r="CL6" s="24">
        <v>1569.904</v>
      </c>
      <c r="CM6" s="24">
        <v>1612.111</v>
      </c>
      <c r="CN6" s="21">
        <f>CL6/CM6</f>
        <v>0.9738188003183403</v>
      </c>
      <c r="CO6" s="24">
        <v>872.977</v>
      </c>
      <c r="CP6" s="24">
        <v>554.655</v>
      </c>
      <c r="CQ6" s="21">
        <f>CO6/CP6</f>
        <v>1.5739099079608045</v>
      </c>
      <c r="CR6" s="4">
        <v>0</v>
      </c>
      <c r="CS6" s="24">
        <f>BH6</f>
        <v>26815</v>
      </c>
      <c r="CT6" s="21">
        <f>1-CR6/CS6</f>
        <v>1</v>
      </c>
      <c r="CU6" s="15"/>
      <c r="CV6" s="18"/>
      <c r="CW6" s="24">
        <v>0</v>
      </c>
      <c r="CX6" s="24">
        <v>418682.52</v>
      </c>
      <c r="CY6" s="7">
        <f>1-CW6/CX6</f>
        <v>1</v>
      </c>
      <c r="CZ6" s="364"/>
      <c r="DA6" s="365"/>
      <c r="DB6" s="366"/>
      <c r="DC6" s="113">
        <v>0</v>
      </c>
      <c r="DD6" s="113">
        <v>1</v>
      </c>
      <c r="DE6" s="111">
        <f>DC6/DD6</f>
        <v>0</v>
      </c>
      <c r="DF6" s="102" t="s">
        <v>32</v>
      </c>
      <c r="DG6" s="103" t="s">
        <v>32</v>
      </c>
      <c r="DH6" s="90" t="s">
        <v>32</v>
      </c>
      <c r="DI6" s="119">
        <v>2</v>
      </c>
      <c r="DJ6" s="119">
        <v>3</v>
      </c>
      <c r="DK6" s="35">
        <f>DI6/DJ6</f>
        <v>0.6666666666666666</v>
      </c>
      <c r="DL6" s="237" t="s">
        <v>140</v>
      </c>
      <c r="DM6" s="9" t="s">
        <v>140</v>
      </c>
      <c r="DN6" s="238">
        <v>0</v>
      </c>
      <c r="DO6" s="132">
        <v>75</v>
      </c>
      <c r="DP6" s="239">
        <f>1-DN6/DO6</f>
        <v>1</v>
      </c>
      <c r="DQ6" s="308"/>
      <c r="DR6" s="309"/>
      <c r="DS6" s="310"/>
      <c r="DT6" s="146">
        <v>5</v>
      </c>
      <c r="DU6" s="119">
        <v>6</v>
      </c>
      <c r="DV6" s="35">
        <f>DT6/DU6</f>
        <v>0.8333333333333334</v>
      </c>
      <c r="DW6" s="119">
        <v>4</v>
      </c>
      <c r="DX6" s="119">
        <v>6</v>
      </c>
      <c r="DY6" s="35">
        <f>DW6/DX6</f>
        <v>0.6666666666666666</v>
      </c>
      <c r="DZ6" s="119">
        <v>1</v>
      </c>
      <c r="EA6" s="119">
        <v>6</v>
      </c>
      <c r="EB6" s="37">
        <f>DZ6/EA6</f>
        <v>0.16666666666666666</v>
      </c>
      <c r="EC6" s="289"/>
      <c r="ED6" s="290"/>
      <c r="EE6" s="444"/>
      <c r="EF6" s="383"/>
      <c r="EG6" s="384"/>
      <c r="EH6" s="385"/>
      <c r="EI6" s="401"/>
      <c r="EJ6" s="539" t="s">
        <v>6</v>
      </c>
    </row>
    <row r="7" spans="1:140" s="1" customFormat="1" ht="19.5" customHeight="1">
      <c r="A7" s="483"/>
      <c r="B7" s="498"/>
      <c r="C7" s="38"/>
      <c r="D7" s="39"/>
      <c r="E7" s="40">
        <f>E6</f>
        <v>0.6666666666666666</v>
      </c>
      <c r="F7" s="41">
        <f>F6</f>
        <v>0.43636363636363634</v>
      </c>
      <c r="G7" s="169"/>
      <c r="H7" s="170"/>
      <c r="I7" s="42">
        <f>I6</f>
        <v>0.9166666666666666</v>
      </c>
      <c r="J7" s="43"/>
      <c r="K7" s="44"/>
      <c r="L7" s="6">
        <f>L6</f>
        <v>0.014631577482171608</v>
      </c>
      <c r="M7" s="43"/>
      <c r="N7" s="44"/>
      <c r="O7" s="185">
        <f>O6</f>
        <v>0</v>
      </c>
      <c r="P7" s="43"/>
      <c r="Q7" s="44"/>
      <c r="R7" s="6">
        <f>R6</f>
        <v>1</v>
      </c>
      <c r="S7" s="43"/>
      <c r="T7" s="44"/>
      <c r="U7" s="6">
        <f>U6</f>
        <v>0.6</v>
      </c>
      <c r="V7" s="43"/>
      <c r="W7" s="44"/>
      <c r="X7" s="6">
        <f>X6</f>
        <v>0.5555555555555556</v>
      </c>
      <c r="Y7" s="43"/>
      <c r="Z7" s="44"/>
      <c r="AA7" s="6">
        <f>AA6</f>
        <v>0.9809582859864112</v>
      </c>
      <c r="AB7" s="202"/>
      <c r="AC7" s="43"/>
      <c r="AD7" s="44"/>
      <c r="AE7" s="6">
        <v>0</v>
      </c>
      <c r="AF7" s="43"/>
      <c r="AG7" s="44"/>
      <c r="AH7" s="45">
        <f>AH6</f>
        <v>0.960087212307461</v>
      </c>
      <c r="AI7" s="311">
        <f>E7+F7+I7+L7+R7+U7+X7+AA7+AE7+AH7+O7</f>
        <v>6.130929601028568</v>
      </c>
      <c r="AJ7" s="312">
        <v>11</v>
      </c>
      <c r="AK7" s="313">
        <f>AI7/AJ7</f>
        <v>0.5573572364571425</v>
      </c>
      <c r="AL7" s="215"/>
      <c r="AM7" s="114"/>
      <c r="AN7" s="112">
        <f>AN6</f>
        <v>1</v>
      </c>
      <c r="AO7" s="43"/>
      <c r="AP7" s="44"/>
      <c r="AQ7" s="23">
        <f>AQ6</f>
        <v>0.9166666666666666</v>
      </c>
      <c r="AR7" s="44"/>
      <c r="AS7" s="44"/>
      <c r="AT7" s="6">
        <f>AT6</f>
        <v>0.9836829343934139</v>
      </c>
      <c r="AU7" s="43"/>
      <c r="AV7" s="44"/>
      <c r="AW7" s="91">
        <f>AW6</f>
        <v>0.8329006372433325</v>
      </c>
      <c r="AX7" s="44"/>
      <c r="AY7" s="44"/>
      <c r="AZ7" s="23">
        <f>AZ6</f>
        <v>0.9931890539251514</v>
      </c>
      <c r="BA7" s="44"/>
      <c r="BB7" s="44"/>
      <c r="BC7" s="23">
        <f>1-BC6</f>
        <v>0.6639358984593279</v>
      </c>
      <c r="BD7" s="126"/>
      <c r="BE7" s="126"/>
      <c r="BF7" s="23">
        <f>BF6</f>
        <v>0.14285714285714285</v>
      </c>
      <c r="BG7" s="43"/>
      <c r="BH7" s="44"/>
      <c r="BI7" s="23">
        <f>BI6/0.3</f>
        <v>0.6597053887749398</v>
      </c>
      <c r="BJ7" s="126"/>
      <c r="BK7" s="44"/>
      <c r="BL7" s="23">
        <f>BL6</f>
        <v>1</v>
      </c>
      <c r="BM7" s="44"/>
      <c r="BN7" s="44"/>
      <c r="BO7" s="45">
        <f>BO6</f>
        <v>0.9992781403914355</v>
      </c>
      <c r="BP7" s="354">
        <f>AN7+AQ7+AT7+AW7+AZ7+BC7+BF7+BI7+BL7+BO7</f>
        <v>8.19221586271141</v>
      </c>
      <c r="BQ7" s="355">
        <v>10</v>
      </c>
      <c r="BR7" s="356">
        <f>BP7/BQ7</f>
        <v>0.8192215862711411</v>
      </c>
      <c r="BS7" s="147"/>
      <c r="BT7" s="126"/>
      <c r="BU7" s="6">
        <f>BU6</f>
        <v>0.3333333333333333</v>
      </c>
      <c r="BV7" s="126"/>
      <c r="BW7" s="126"/>
      <c r="BX7" s="6">
        <f>BX6</f>
        <v>1</v>
      </c>
      <c r="BY7" s="126"/>
      <c r="BZ7" s="126"/>
      <c r="CA7" s="23">
        <f>CA6</f>
        <v>0.7037037037037037</v>
      </c>
      <c r="CB7" s="126"/>
      <c r="CC7" s="126"/>
      <c r="CD7" s="6">
        <f>CD6</f>
        <v>0.23809523809523808</v>
      </c>
      <c r="CE7" s="44"/>
      <c r="CF7" s="44"/>
      <c r="CG7" s="6">
        <f>CG6</f>
        <v>1</v>
      </c>
      <c r="CH7" s="44"/>
      <c r="CI7" s="44"/>
      <c r="CJ7" s="23">
        <f>CJ6</f>
        <v>0.5238095238095238</v>
      </c>
      <c r="CK7" s="14">
        <v>1</v>
      </c>
      <c r="CL7" s="44"/>
      <c r="CM7" s="44"/>
      <c r="CN7" s="23">
        <f>1-CN6</f>
        <v>0.02618119968165966</v>
      </c>
      <c r="CO7" s="44"/>
      <c r="CP7" s="44"/>
      <c r="CQ7" s="23">
        <v>0</v>
      </c>
      <c r="CR7" s="5"/>
      <c r="CS7" s="5"/>
      <c r="CT7" s="23">
        <f>CT6</f>
        <v>1</v>
      </c>
      <c r="CU7" s="14">
        <v>1</v>
      </c>
      <c r="CV7" s="10">
        <v>1</v>
      </c>
      <c r="CW7" s="44"/>
      <c r="CX7" s="44"/>
      <c r="CY7" s="8">
        <f>CY6</f>
        <v>1</v>
      </c>
      <c r="CZ7" s="367">
        <f>BU7+BX7+CA7+CD27+CG27+CJ27+CN7+CQ7+CT7+CY7+CV7+CU7+CK7+CJ7+CG7+CD7</f>
        <v>10.616789665290126</v>
      </c>
      <c r="DA7" s="368">
        <v>13</v>
      </c>
      <c r="DB7" s="369">
        <f>CZ7/DA7</f>
        <v>0.8166761280992405</v>
      </c>
      <c r="DC7" s="114"/>
      <c r="DD7" s="114"/>
      <c r="DE7" s="112">
        <f>DE6</f>
        <v>0</v>
      </c>
      <c r="DF7" s="240" t="s">
        <v>130</v>
      </c>
      <c r="DG7" s="241" t="s">
        <v>131</v>
      </c>
      <c r="DH7" s="91" t="s">
        <v>32</v>
      </c>
      <c r="DI7" s="206" t="s">
        <v>132</v>
      </c>
      <c r="DJ7" s="126"/>
      <c r="DK7" s="6">
        <f>DK6</f>
        <v>0.6666666666666666</v>
      </c>
      <c r="DL7" s="242">
        <v>0</v>
      </c>
      <c r="DM7" s="243">
        <v>0</v>
      </c>
      <c r="DN7" s="244"/>
      <c r="DO7" s="134"/>
      <c r="DP7" s="245">
        <f>DP6</f>
        <v>1</v>
      </c>
      <c r="DQ7" s="311">
        <f>DE7+DK7+DL7+DM7+DP7</f>
        <v>1.6666666666666665</v>
      </c>
      <c r="DR7" s="312">
        <v>5</v>
      </c>
      <c r="DS7" s="313">
        <f>DQ7/DR7</f>
        <v>0.3333333333333333</v>
      </c>
      <c r="DT7" s="147"/>
      <c r="DU7" s="126"/>
      <c r="DV7" s="6">
        <f>DV6</f>
        <v>0.8333333333333334</v>
      </c>
      <c r="DW7" s="126"/>
      <c r="DX7" s="126"/>
      <c r="DY7" s="6">
        <f>DY6</f>
        <v>0.6666666666666666</v>
      </c>
      <c r="DZ7" s="126"/>
      <c r="EA7" s="126"/>
      <c r="EB7" s="45">
        <f>EB6/0.25</f>
        <v>0.6666666666666666</v>
      </c>
      <c r="EC7" s="291">
        <f>DV7+DY7+EB7</f>
        <v>2.1666666666666665</v>
      </c>
      <c r="ED7" s="292">
        <v>3</v>
      </c>
      <c r="EE7" s="444">
        <f>EC7/ED7</f>
        <v>0.7222222222222222</v>
      </c>
      <c r="EF7" s="386">
        <f>EC7+DQ7+CZ7+BP7+AI7</f>
        <v>28.77326846236344</v>
      </c>
      <c r="EG7" s="387">
        <f>ED7+DR7+DA7+BQ7+AJ7</f>
        <v>42</v>
      </c>
      <c r="EH7" s="388">
        <f>EF7/EG7</f>
        <v>0.6850778205324628</v>
      </c>
      <c r="EI7" s="401">
        <v>17</v>
      </c>
      <c r="EJ7" s="498"/>
    </row>
    <row r="8" spans="1:140" s="1" customFormat="1" ht="19.5" customHeight="1">
      <c r="A8" s="483">
        <v>801</v>
      </c>
      <c r="B8" s="484" t="s">
        <v>7</v>
      </c>
      <c r="C8" s="46" t="s">
        <v>31</v>
      </c>
      <c r="D8" s="47" t="s">
        <v>32</v>
      </c>
      <c r="E8" s="48" t="s">
        <v>32</v>
      </c>
      <c r="F8" s="49" t="s">
        <v>32</v>
      </c>
      <c r="G8" s="171" t="s">
        <v>31</v>
      </c>
      <c r="H8" s="47" t="s">
        <v>32</v>
      </c>
      <c r="I8" s="48" t="s">
        <v>32</v>
      </c>
      <c r="J8" s="102" t="s">
        <v>31</v>
      </c>
      <c r="K8" s="103" t="s">
        <v>32</v>
      </c>
      <c r="L8" s="50" t="s">
        <v>32</v>
      </c>
      <c r="M8" s="102" t="s">
        <v>31</v>
      </c>
      <c r="N8" s="103" t="s">
        <v>32</v>
      </c>
      <c r="O8" s="186" t="s">
        <v>32</v>
      </c>
      <c r="P8" s="102" t="s">
        <v>31</v>
      </c>
      <c r="Q8" s="103" t="s">
        <v>32</v>
      </c>
      <c r="R8" s="50" t="s">
        <v>32</v>
      </c>
      <c r="S8" s="36">
        <v>0</v>
      </c>
      <c r="T8" s="24">
        <v>2</v>
      </c>
      <c r="U8" s="35">
        <f>S8/T8</f>
        <v>0</v>
      </c>
      <c r="V8" s="36">
        <v>1</v>
      </c>
      <c r="W8" s="24">
        <v>9</v>
      </c>
      <c r="X8" s="35">
        <f>1-V8/W8</f>
        <v>0.8888888888888888</v>
      </c>
      <c r="Y8" s="36">
        <v>0</v>
      </c>
      <c r="Z8" s="24">
        <v>16242</v>
      </c>
      <c r="AA8" s="35">
        <f>1-Y8/Z8</f>
        <v>1</v>
      </c>
      <c r="AB8" s="221"/>
      <c r="AC8" s="36">
        <v>16</v>
      </c>
      <c r="AD8" s="24">
        <v>12</v>
      </c>
      <c r="AE8" s="35">
        <v>0</v>
      </c>
      <c r="AF8" s="36">
        <v>3558</v>
      </c>
      <c r="AG8" s="24">
        <v>16063</v>
      </c>
      <c r="AH8" s="37">
        <f>1-AF8/AG8</f>
        <v>0.7784971674033493</v>
      </c>
      <c r="AI8" s="329"/>
      <c r="AJ8" s="309"/>
      <c r="AK8" s="310"/>
      <c r="AL8" s="226">
        <v>2</v>
      </c>
      <c r="AM8" s="113">
        <v>2</v>
      </c>
      <c r="AN8" s="111">
        <f>AL8/AM8</f>
        <v>1</v>
      </c>
      <c r="AO8" s="36">
        <v>1</v>
      </c>
      <c r="AP8" s="24">
        <v>12</v>
      </c>
      <c r="AQ8" s="21">
        <f>1-AO8/AP8</f>
        <v>0.9166666666666666</v>
      </c>
      <c r="AR8" s="24">
        <v>15447</v>
      </c>
      <c r="AS8" s="24">
        <v>16063</v>
      </c>
      <c r="AT8" s="35">
        <f>AR8/AS8</f>
        <v>0.9616509991906866</v>
      </c>
      <c r="AU8" s="95" t="s">
        <v>32</v>
      </c>
      <c r="AV8" s="95" t="s">
        <v>32</v>
      </c>
      <c r="AW8" s="90" t="s">
        <v>32</v>
      </c>
      <c r="AX8" s="24">
        <v>616</v>
      </c>
      <c r="AY8" s="24">
        <v>16063</v>
      </c>
      <c r="AZ8" s="21">
        <f>1-AX8/AY8</f>
        <v>0.9616509991906866</v>
      </c>
      <c r="BA8" s="24">
        <v>5143</v>
      </c>
      <c r="BB8" s="24">
        <v>3861</v>
      </c>
      <c r="BC8" s="21">
        <f>(BA8-BB8)/BB8</f>
        <v>0.33203833203833205</v>
      </c>
      <c r="BD8" s="102" t="s">
        <v>32</v>
      </c>
      <c r="BE8" s="103" t="s">
        <v>32</v>
      </c>
      <c r="BF8" s="90" t="s">
        <v>32</v>
      </c>
      <c r="BG8" s="102" t="s">
        <v>32</v>
      </c>
      <c r="BH8" s="103" t="s">
        <v>32</v>
      </c>
      <c r="BI8" s="90" t="s">
        <v>32</v>
      </c>
      <c r="BJ8" s="196" t="s">
        <v>32</v>
      </c>
      <c r="BK8" s="103" t="s">
        <v>32</v>
      </c>
      <c r="BL8" s="90" t="s">
        <v>32</v>
      </c>
      <c r="BM8" s="24">
        <v>0</v>
      </c>
      <c r="BN8" s="24">
        <v>15446.61</v>
      </c>
      <c r="BO8" s="37">
        <f>1-BM8/BN8</f>
        <v>1</v>
      </c>
      <c r="BP8" s="358"/>
      <c r="BQ8" s="352"/>
      <c r="BR8" s="353"/>
      <c r="BS8" s="146">
        <v>14</v>
      </c>
      <c r="BT8" s="119">
        <v>14</v>
      </c>
      <c r="BU8" s="35">
        <f>BS8/BT8</f>
        <v>1</v>
      </c>
      <c r="BV8" s="119">
        <v>14</v>
      </c>
      <c r="BW8" s="119">
        <v>14</v>
      </c>
      <c r="BX8" s="35">
        <f>BV8/BW8</f>
        <v>1</v>
      </c>
      <c r="BY8" s="119">
        <v>0</v>
      </c>
      <c r="BZ8" s="119">
        <v>14</v>
      </c>
      <c r="CA8" s="21">
        <f>1-BY8/BZ8</f>
        <v>1</v>
      </c>
      <c r="CB8" s="151" t="s">
        <v>32</v>
      </c>
      <c r="CC8" s="151" t="s">
        <v>32</v>
      </c>
      <c r="CD8" s="82" t="s">
        <v>32</v>
      </c>
      <c r="CE8" s="103" t="s">
        <v>32</v>
      </c>
      <c r="CF8" s="103" t="s">
        <v>32</v>
      </c>
      <c r="CG8" s="82" t="s">
        <v>32</v>
      </c>
      <c r="CH8" s="103" t="s">
        <v>32</v>
      </c>
      <c r="CI8" s="103" t="s">
        <v>32</v>
      </c>
      <c r="CJ8" s="82" t="s">
        <v>32</v>
      </c>
      <c r="CK8" s="15"/>
      <c r="CL8" s="24">
        <v>78.4</v>
      </c>
      <c r="CM8" s="24">
        <v>459.8</v>
      </c>
      <c r="CN8" s="21">
        <f>CL8/CM8</f>
        <v>0.17050891692040018</v>
      </c>
      <c r="CO8" s="24">
        <v>176.7</v>
      </c>
      <c r="CP8" s="24">
        <v>176.7</v>
      </c>
      <c r="CQ8" s="21">
        <f>CO8/CP8</f>
        <v>1</v>
      </c>
      <c r="CR8" s="102" t="s">
        <v>32</v>
      </c>
      <c r="CS8" s="103" t="s">
        <v>32</v>
      </c>
      <c r="CT8" s="90" t="s">
        <v>32</v>
      </c>
      <c r="CU8" s="15"/>
      <c r="CV8" s="18"/>
      <c r="CW8" s="24">
        <v>0</v>
      </c>
      <c r="CX8" s="24">
        <v>15446.61</v>
      </c>
      <c r="CY8" s="7">
        <f>1-CW8/CX8</f>
        <v>1</v>
      </c>
      <c r="CZ8" s="370"/>
      <c r="DA8" s="365"/>
      <c r="DB8" s="366"/>
      <c r="DC8" s="151" t="s">
        <v>32</v>
      </c>
      <c r="DD8" s="151" t="s">
        <v>32</v>
      </c>
      <c r="DE8" s="90" t="s">
        <v>32</v>
      </c>
      <c r="DF8" s="102" t="s">
        <v>32</v>
      </c>
      <c r="DG8" s="103" t="s">
        <v>32</v>
      </c>
      <c r="DH8" s="90" t="s">
        <v>32</v>
      </c>
      <c r="DI8" s="196" t="s">
        <v>32</v>
      </c>
      <c r="DJ8" s="151" t="s">
        <v>32</v>
      </c>
      <c r="DK8" s="90" t="s">
        <v>32</v>
      </c>
      <c r="DL8" s="17"/>
      <c r="DM8" s="246"/>
      <c r="DN8" s="102" t="s">
        <v>32</v>
      </c>
      <c r="DO8" s="103" t="s">
        <v>32</v>
      </c>
      <c r="DP8" s="90" t="s">
        <v>32</v>
      </c>
      <c r="DQ8" s="314"/>
      <c r="DR8" s="315"/>
      <c r="DS8" s="316"/>
      <c r="DT8" s="146">
        <v>1</v>
      </c>
      <c r="DU8" s="119">
        <v>1</v>
      </c>
      <c r="DV8" s="35">
        <f>DT8/DU8</f>
        <v>1</v>
      </c>
      <c r="DW8" s="119">
        <v>0</v>
      </c>
      <c r="DX8" s="119">
        <v>1</v>
      </c>
      <c r="DY8" s="35">
        <f>DW8/DX8</f>
        <v>0</v>
      </c>
      <c r="DZ8" s="119">
        <v>0</v>
      </c>
      <c r="EA8" s="119">
        <v>1</v>
      </c>
      <c r="EB8" s="37">
        <f>DZ8/EA8</f>
        <v>0</v>
      </c>
      <c r="EC8" s="293"/>
      <c r="ED8" s="294"/>
      <c r="EE8" s="445"/>
      <c r="EF8" s="389"/>
      <c r="EG8" s="390"/>
      <c r="EH8" s="391"/>
      <c r="EI8" s="402"/>
      <c r="EJ8" s="484" t="s">
        <v>7</v>
      </c>
    </row>
    <row r="9" spans="1:140" s="1" customFormat="1" ht="19.5" customHeight="1">
      <c r="A9" s="483"/>
      <c r="B9" s="484"/>
      <c r="C9" s="38"/>
      <c r="D9" s="39"/>
      <c r="E9" s="40" t="s">
        <v>32</v>
      </c>
      <c r="F9" s="41" t="s">
        <v>32</v>
      </c>
      <c r="G9" s="172"/>
      <c r="H9" s="39"/>
      <c r="I9" s="40" t="s">
        <v>32</v>
      </c>
      <c r="J9" s="104"/>
      <c r="K9" s="105"/>
      <c r="L9" s="51" t="s">
        <v>32</v>
      </c>
      <c r="M9" s="104"/>
      <c r="N9" s="105"/>
      <c r="O9" s="187" t="s">
        <v>32</v>
      </c>
      <c r="P9" s="104"/>
      <c r="Q9" s="105"/>
      <c r="R9" s="51" t="s">
        <v>32</v>
      </c>
      <c r="S9" s="43"/>
      <c r="T9" s="44"/>
      <c r="U9" s="6">
        <f>U8</f>
        <v>0</v>
      </c>
      <c r="V9" s="43"/>
      <c r="W9" s="44"/>
      <c r="X9" s="6">
        <f>X8</f>
        <v>0.8888888888888888</v>
      </c>
      <c r="Y9" s="43"/>
      <c r="Z9" s="44"/>
      <c r="AA9" s="6">
        <f>AA8</f>
        <v>1</v>
      </c>
      <c r="AB9" s="221"/>
      <c r="AC9" s="43"/>
      <c r="AD9" s="44"/>
      <c r="AE9" s="6">
        <v>0</v>
      </c>
      <c r="AF9" s="43"/>
      <c r="AG9" s="44"/>
      <c r="AH9" s="45">
        <f>AH8</f>
        <v>0.7784971674033493</v>
      </c>
      <c r="AI9" s="311">
        <f>U9+X9+AA9+AE9+AH9</f>
        <v>2.667386056292238</v>
      </c>
      <c r="AJ9" s="312">
        <v>5</v>
      </c>
      <c r="AK9" s="313">
        <f>AI9/AJ9</f>
        <v>0.5334772112584476</v>
      </c>
      <c r="AL9" s="215"/>
      <c r="AM9" s="114"/>
      <c r="AN9" s="112">
        <f>AN8</f>
        <v>1</v>
      </c>
      <c r="AO9" s="43"/>
      <c r="AP9" s="44"/>
      <c r="AQ9" s="23">
        <f>AQ8</f>
        <v>0.9166666666666666</v>
      </c>
      <c r="AR9" s="44"/>
      <c r="AS9" s="44"/>
      <c r="AT9" s="6">
        <f>AT8</f>
        <v>0.9616509991906866</v>
      </c>
      <c r="AU9" s="43"/>
      <c r="AV9" s="44"/>
      <c r="AW9" s="91" t="s">
        <v>32</v>
      </c>
      <c r="AX9" s="44"/>
      <c r="AY9" s="44"/>
      <c r="AZ9" s="23">
        <f>AZ8</f>
        <v>0.9616509991906866</v>
      </c>
      <c r="BA9" s="44"/>
      <c r="BB9" s="44"/>
      <c r="BC9" s="23">
        <f>1-BC8</f>
        <v>0.667961667961668</v>
      </c>
      <c r="BD9" s="104"/>
      <c r="BE9" s="105"/>
      <c r="BF9" s="91" t="s">
        <v>32</v>
      </c>
      <c r="BG9" s="104"/>
      <c r="BH9" s="105"/>
      <c r="BI9" s="91" t="s">
        <v>32</v>
      </c>
      <c r="BJ9" s="197"/>
      <c r="BK9" s="105"/>
      <c r="BL9" s="91" t="s">
        <v>32</v>
      </c>
      <c r="BM9" s="44"/>
      <c r="BN9" s="44"/>
      <c r="BO9" s="45">
        <f>BO8</f>
        <v>1</v>
      </c>
      <c r="BP9" s="354">
        <f>AN9+AQ9+AT9+AZ9+BC9+BO9</f>
        <v>5.507930333009708</v>
      </c>
      <c r="BQ9" s="355">
        <v>6</v>
      </c>
      <c r="BR9" s="356">
        <f>BP9/BQ9</f>
        <v>0.9179883888349513</v>
      </c>
      <c r="BS9" s="147"/>
      <c r="BT9" s="126"/>
      <c r="BU9" s="6">
        <f>BU8</f>
        <v>1</v>
      </c>
      <c r="BV9" s="126"/>
      <c r="BW9" s="126"/>
      <c r="BX9" s="6">
        <f>BX8</f>
        <v>1</v>
      </c>
      <c r="BY9" s="126"/>
      <c r="BZ9" s="126"/>
      <c r="CA9" s="23">
        <f>CA8</f>
        <v>1</v>
      </c>
      <c r="CB9" s="153"/>
      <c r="CC9" s="153"/>
      <c r="CD9" s="51" t="s">
        <v>32</v>
      </c>
      <c r="CE9" s="105"/>
      <c r="CF9" s="105"/>
      <c r="CG9" s="51" t="s">
        <v>32</v>
      </c>
      <c r="CH9" s="105"/>
      <c r="CI9" s="105"/>
      <c r="CJ9" s="51" t="s">
        <v>32</v>
      </c>
      <c r="CK9" s="14">
        <v>1</v>
      </c>
      <c r="CL9" s="130"/>
      <c r="CM9" s="130"/>
      <c r="CN9" s="23">
        <f>1-CN8</f>
        <v>0.8294910830795998</v>
      </c>
      <c r="CO9" s="44"/>
      <c r="CP9" s="44"/>
      <c r="CQ9" s="23">
        <f>1-CQ8</f>
        <v>0</v>
      </c>
      <c r="CR9" s="104"/>
      <c r="CS9" s="105"/>
      <c r="CT9" s="91" t="s">
        <v>32</v>
      </c>
      <c r="CU9" s="14">
        <v>1</v>
      </c>
      <c r="CV9" s="10">
        <v>1</v>
      </c>
      <c r="CW9" s="44"/>
      <c r="CX9" s="44"/>
      <c r="CY9" s="8">
        <f>CY8</f>
        <v>1</v>
      </c>
      <c r="CZ9" s="367">
        <f>BU9+BX9+CA9+CN9+CQ9+CY9+CV9+CU9+CK9</f>
        <v>7.8294910830796</v>
      </c>
      <c r="DA9" s="368">
        <v>9</v>
      </c>
      <c r="DB9" s="369">
        <f>CZ9/DA9</f>
        <v>0.8699434536755111</v>
      </c>
      <c r="DC9" s="153"/>
      <c r="DD9" s="153"/>
      <c r="DE9" s="91" t="s">
        <v>32</v>
      </c>
      <c r="DF9" s="104"/>
      <c r="DG9" s="105"/>
      <c r="DH9" s="91" t="s">
        <v>32</v>
      </c>
      <c r="DI9" s="197"/>
      <c r="DJ9" s="153"/>
      <c r="DK9" s="91" t="s">
        <v>32</v>
      </c>
      <c r="DL9" s="16" t="s">
        <v>32</v>
      </c>
      <c r="DM9" s="159" t="s">
        <v>32</v>
      </c>
      <c r="DN9" s="104"/>
      <c r="DO9" s="105"/>
      <c r="DP9" s="91" t="s">
        <v>32</v>
      </c>
      <c r="DQ9" s="317" t="s">
        <v>32</v>
      </c>
      <c r="DR9" s="318" t="s">
        <v>32</v>
      </c>
      <c r="DS9" s="319" t="s">
        <v>32</v>
      </c>
      <c r="DT9" s="147"/>
      <c r="DU9" s="126"/>
      <c r="DV9" s="6">
        <f>DV8</f>
        <v>1</v>
      </c>
      <c r="DW9" s="126"/>
      <c r="DX9" s="126"/>
      <c r="DY9" s="6">
        <f>DY8</f>
        <v>0</v>
      </c>
      <c r="DZ9" s="126"/>
      <c r="EA9" s="126"/>
      <c r="EB9" s="45">
        <f>EB8/0.25</f>
        <v>0</v>
      </c>
      <c r="EC9" s="291">
        <f>DV9+DY9+EB9</f>
        <v>1</v>
      </c>
      <c r="ED9" s="292">
        <v>3</v>
      </c>
      <c r="EE9" s="444">
        <f>EC9/ED9</f>
        <v>0.3333333333333333</v>
      </c>
      <c r="EF9" s="386">
        <f>EC9+CZ9+BP9+AI9</f>
        <v>17.004807472381543</v>
      </c>
      <c r="EG9" s="387">
        <f>ED9+DA9+BQ9+AJ9</f>
        <v>23</v>
      </c>
      <c r="EH9" s="388">
        <f>EF9/EG9</f>
        <v>0.7393394553209367</v>
      </c>
      <c r="EI9" s="401">
        <v>14</v>
      </c>
      <c r="EJ9" s="484"/>
    </row>
    <row r="10" spans="1:140" s="1" customFormat="1" ht="19.5" customHeight="1">
      <c r="A10" s="483">
        <v>802</v>
      </c>
      <c r="B10" s="484" t="s">
        <v>8</v>
      </c>
      <c r="C10" s="46" t="s">
        <v>31</v>
      </c>
      <c r="D10" s="47" t="s">
        <v>32</v>
      </c>
      <c r="E10" s="48" t="s">
        <v>32</v>
      </c>
      <c r="F10" s="49" t="s">
        <v>32</v>
      </c>
      <c r="G10" s="171" t="s">
        <v>31</v>
      </c>
      <c r="H10" s="47" t="s">
        <v>32</v>
      </c>
      <c r="I10" s="48" t="s">
        <v>32</v>
      </c>
      <c r="J10" s="102" t="s">
        <v>31</v>
      </c>
      <c r="K10" s="103" t="s">
        <v>32</v>
      </c>
      <c r="L10" s="50" t="s">
        <v>32</v>
      </c>
      <c r="M10" s="102" t="s">
        <v>31</v>
      </c>
      <c r="N10" s="103" t="s">
        <v>32</v>
      </c>
      <c r="O10" s="186" t="s">
        <v>32</v>
      </c>
      <c r="P10" s="102" t="s">
        <v>31</v>
      </c>
      <c r="Q10" s="103" t="s">
        <v>32</v>
      </c>
      <c r="R10" s="50" t="s">
        <v>32</v>
      </c>
      <c r="S10" s="36">
        <v>3</v>
      </c>
      <c r="T10" s="24">
        <v>4</v>
      </c>
      <c r="U10" s="35">
        <f>S10/T10</f>
        <v>0.75</v>
      </c>
      <c r="V10" s="36">
        <v>3</v>
      </c>
      <c r="W10" s="24">
        <v>9</v>
      </c>
      <c r="X10" s="35">
        <f>1-V10/W10</f>
        <v>0.6666666666666667</v>
      </c>
      <c r="Y10" s="36">
        <v>0</v>
      </c>
      <c r="Z10" s="24">
        <v>8292</v>
      </c>
      <c r="AA10" s="35">
        <f>1-Y10/Z10</f>
        <v>1</v>
      </c>
      <c r="AB10" s="221"/>
      <c r="AC10" s="36">
        <v>5</v>
      </c>
      <c r="AD10" s="24">
        <v>12</v>
      </c>
      <c r="AE10" s="35">
        <f>1-AC10/AD10</f>
        <v>0.5833333333333333</v>
      </c>
      <c r="AF10" s="36">
        <v>500</v>
      </c>
      <c r="AG10" s="24">
        <v>8146</v>
      </c>
      <c r="AH10" s="37">
        <f>1-AF10/AG10</f>
        <v>0.9386201816842622</v>
      </c>
      <c r="AI10" s="329"/>
      <c r="AJ10" s="309"/>
      <c r="AK10" s="310"/>
      <c r="AL10" s="226">
        <v>2</v>
      </c>
      <c r="AM10" s="113">
        <v>2</v>
      </c>
      <c r="AN10" s="111">
        <f>AL10/AM10</f>
        <v>1</v>
      </c>
      <c r="AO10" s="36">
        <v>0</v>
      </c>
      <c r="AP10" s="24">
        <v>12</v>
      </c>
      <c r="AQ10" s="21">
        <f>1-AO10/AP10</f>
        <v>1</v>
      </c>
      <c r="AR10" s="24">
        <v>7783</v>
      </c>
      <c r="AS10" s="24">
        <v>8146</v>
      </c>
      <c r="AT10" s="35">
        <f>AR10/AS10</f>
        <v>0.9554382519027743</v>
      </c>
      <c r="AU10" s="95" t="s">
        <v>32</v>
      </c>
      <c r="AV10" s="95" t="s">
        <v>32</v>
      </c>
      <c r="AW10" s="90" t="s">
        <v>32</v>
      </c>
      <c r="AX10" s="24">
        <v>363</v>
      </c>
      <c r="AY10" s="24">
        <v>8146</v>
      </c>
      <c r="AZ10" s="21">
        <f>1-AX10/AY10</f>
        <v>0.9554382519027743</v>
      </c>
      <c r="BA10" s="24">
        <v>4816</v>
      </c>
      <c r="BB10" s="24">
        <v>1946</v>
      </c>
      <c r="BC10" s="21">
        <f>(BA10-BB10)/BB10</f>
        <v>1.474820143884892</v>
      </c>
      <c r="BD10" s="102" t="s">
        <v>32</v>
      </c>
      <c r="BE10" s="103" t="s">
        <v>32</v>
      </c>
      <c r="BF10" s="90" t="s">
        <v>32</v>
      </c>
      <c r="BG10" s="102" t="s">
        <v>32</v>
      </c>
      <c r="BH10" s="103" t="s">
        <v>32</v>
      </c>
      <c r="BI10" s="90" t="s">
        <v>32</v>
      </c>
      <c r="BJ10" s="196" t="s">
        <v>32</v>
      </c>
      <c r="BK10" s="103" t="s">
        <v>32</v>
      </c>
      <c r="BL10" s="90" t="s">
        <v>32</v>
      </c>
      <c r="BM10" s="24">
        <v>0</v>
      </c>
      <c r="BN10" s="24">
        <v>7782.81</v>
      </c>
      <c r="BO10" s="37">
        <f>1-BM10/BN10</f>
        <v>1</v>
      </c>
      <c r="BP10" s="358"/>
      <c r="BQ10" s="352"/>
      <c r="BR10" s="353"/>
      <c r="BS10" s="146">
        <v>14</v>
      </c>
      <c r="BT10" s="119">
        <v>14</v>
      </c>
      <c r="BU10" s="35">
        <f>BS10/BT10</f>
        <v>1</v>
      </c>
      <c r="BV10" s="119">
        <v>14</v>
      </c>
      <c r="BW10" s="119">
        <v>14</v>
      </c>
      <c r="BX10" s="35">
        <f>BV10/BW10</f>
        <v>1</v>
      </c>
      <c r="BY10" s="119">
        <v>0</v>
      </c>
      <c r="BZ10" s="119">
        <v>14</v>
      </c>
      <c r="CA10" s="21">
        <f>1-BY10/BZ10</f>
        <v>1</v>
      </c>
      <c r="CB10" s="151" t="s">
        <v>32</v>
      </c>
      <c r="CC10" s="151" t="s">
        <v>32</v>
      </c>
      <c r="CD10" s="82" t="s">
        <v>32</v>
      </c>
      <c r="CE10" s="103" t="s">
        <v>32</v>
      </c>
      <c r="CF10" s="103" t="s">
        <v>32</v>
      </c>
      <c r="CG10" s="82" t="s">
        <v>32</v>
      </c>
      <c r="CH10" s="103" t="s">
        <v>32</v>
      </c>
      <c r="CI10" s="103" t="s">
        <v>32</v>
      </c>
      <c r="CJ10" s="82" t="s">
        <v>32</v>
      </c>
      <c r="CK10" s="17"/>
      <c r="CL10" s="24">
        <v>9.3</v>
      </c>
      <c r="CM10" s="24">
        <v>8.7</v>
      </c>
      <c r="CN10" s="21">
        <f>CL10/CM10</f>
        <v>1.0689655172413794</v>
      </c>
      <c r="CO10" s="24">
        <v>0</v>
      </c>
      <c r="CP10" s="24">
        <v>0</v>
      </c>
      <c r="CQ10" s="21">
        <v>0</v>
      </c>
      <c r="CR10" s="102" t="s">
        <v>32</v>
      </c>
      <c r="CS10" s="103" t="s">
        <v>32</v>
      </c>
      <c r="CT10" s="90" t="s">
        <v>32</v>
      </c>
      <c r="CU10" s="15"/>
      <c r="CV10" s="9"/>
      <c r="CW10" s="24">
        <v>0</v>
      </c>
      <c r="CX10" s="24">
        <v>7782.81</v>
      </c>
      <c r="CY10" s="7">
        <f>1-CW10/CX10</f>
        <v>1</v>
      </c>
      <c r="CZ10" s="370"/>
      <c r="DA10" s="365"/>
      <c r="DB10" s="366"/>
      <c r="DC10" s="151" t="s">
        <v>32</v>
      </c>
      <c r="DD10" s="151" t="s">
        <v>32</v>
      </c>
      <c r="DE10" s="90" t="s">
        <v>32</v>
      </c>
      <c r="DF10" s="102" t="s">
        <v>32</v>
      </c>
      <c r="DG10" s="103" t="s">
        <v>32</v>
      </c>
      <c r="DH10" s="90" t="s">
        <v>32</v>
      </c>
      <c r="DI10" s="196" t="s">
        <v>32</v>
      </c>
      <c r="DJ10" s="151" t="s">
        <v>32</v>
      </c>
      <c r="DK10" s="90" t="s">
        <v>32</v>
      </c>
      <c r="DL10" s="17"/>
      <c r="DM10" s="246"/>
      <c r="DN10" s="102" t="s">
        <v>32</v>
      </c>
      <c r="DO10" s="103" t="s">
        <v>32</v>
      </c>
      <c r="DP10" s="90" t="s">
        <v>32</v>
      </c>
      <c r="DQ10" s="314"/>
      <c r="DR10" s="320"/>
      <c r="DS10" s="316"/>
      <c r="DT10" s="146">
        <v>0</v>
      </c>
      <c r="DU10" s="119">
        <v>1</v>
      </c>
      <c r="DV10" s="35">
        <f>DT10/DU10</f>
        <v>0</v>
      </c>
      <c r="DW10" s="119">
        <v>1</v>
      </c>
      <c r="DX10" s="119">
        <v>1</v>
      </c>
      <c r="DY10" s="35">
        <f>DW10/DX10</f>
        <v>1</v>
      </c>
      <c r="DZ10" s="119">
        <v>0</v>
      </c>
      <c r="EA10" s="119">
        <v>1</v>
      </c>
      <c r="EB10" s="37">
        <f>DZ10/EA10</f>
        <v>0</v>
      </c>
      <c r="EC10" s="293"/>
      <c r="ED10" s="294"/>
      <c r="EE10" s="445"/>
      <c r="EF10" s="389"/>
      <c r="EG10" s="390"/>
      <c r="EH10" s="391"/>
      <c r="EI10" s="402"/>
      <c r="EJ10" s="484" t="s">
        <v>8</v>
      </c>
    </row>
    <row r="11" spans="1:140" s="1" customFormat="1" ht="19.5" customHeight="1">
      <c r="A11" s="483"/>
      <c r="B11" s="484"/>
      <c r="C11" s="38"/>
      <c r="D11" s="39"/>
      <c r="E11" s="40" t="s">
        <v>32</v>
      </c>
      <c r="F11" s="41" t="s">
        <v>32</v>
      </c>
      <c r="G11" s="172"/>
      <c r="H11" s="39"/>
      <c r="I11" s="40" t="s">
        <v>32</v>
      </c>
      <c r="J11" s="104"/>
      <c r="K11" s="105"/>
      <c r="L11" s="51" t="s">
        <v>32</v>
      </c>
      <c r="M11" s="104"/>
      <c r="N11" s="105"/>
      <c r="O11" s="187" t="s">
        <v>32</v>
      </c>
      <c r="P11" s="104"/>
      <c r="Q11" s="105"/>
      <c r="R11" s="51" t="s">
        <v>32</v>
      </c>
      <c r="S11" s="43"/>
      <c r="T11" s="44"/>
      <c r="U11" s="6">
        <f>U10</f>
        <v>0.75</v>
      </c>
      <c r="V11" s="43"/>
      <c r="W11" s="44"/>
      <c r="X11" s="6">
        <f>X10</f>
        <v>0.6666666666666667</v>
      </c>
      <c r="Y11" s="43"/>
      <c r="Z11" s="44"/>
      <c r="AA11" s="6">
        <f>AA10</f>
        <v>1</v>
      </c>
      <c r="AB11" s="221"/>
      <c r="AC11" s="43"/>
      <c r="AD11" s="44"/>
      <c r="AE11" s="6">
        <f>AE10</f>
        <v>0.5833333333333333</v>
      </c>
      <c r="AF11" s="43"/>
      <c r="AG11" s="44"/>
      <c r="AH11" s="45">
        <f>AH10</f>
        <v>0.9386201816842622</v>
      </c>
      <c r="AI11" s="311">
        <f>U11+X11+AA11+AE11+AH11</f>
        <v>3.938620181684262</v>
      </c>
      <c r="AJ11" s="312">
        <v>5</v>
      </c>
      <c r="AK11" s="313">
        <f>AI11/AJ11</f>
        <v>0.7877240363368524</v>
      </c>
      <c r="AL11" s="215"/>
      <c r="AM11" s="114"/>
      <c r="AN11" s="112">
        <f>AN10</f>
        <v>1</v>
      </c>
      <c r="AO11" s="43"/>
      <c r="AP11" s="44"/>
      <c r="AQ11" s="23">
        <f>AQ10</f>
        <v>1</v>
      </c>
      <c r="AR11" s="44"/>
      <c r="AS11" s="44"/>
      <c r="AT11" s="6">
        <f>AT10</f>
        <v>0.9554382519027743</v>
      </c>
      <c r="AU11" s="43"/>
      <c r="AV11" s="44"/>
      <c r="AW11" s="91" t="s">
        <v>32</v>
      </c>
      <c r="AX11" s="44"/>
      <c r="AY11" s="44"/>
      <c r="AZ11" s="23">
        <f>AZ10</f>
        <v>0.9554382519027743</v>
      </c>
      <c r="BA11" s="44"/>
      <c r="BB11" s="44"/>
      <c r="BC11" s="23">
        <v>0</v>
      </c>
      <c r="BD11" s="104"/>
      <c r="BE11" s="105"/>
      <c r="BF11" s="91" t="s">
        <v>32</v>
      </c>
      <c r="BG11" s="104"/>
      <c r="BH11" s="105"/>
      <c r="BI11" s="91" t="s">
        <v>32</v>
      </c>
      <c r="BJ11" s="197"/>
      <c r="BK11" s="105"/>
      <c r="BL11" s="91" t="s">
        <v>32</v>
      </c>
      <c r="BM11" s="44"/>
      <c r="BN11" s="44"/>
      <c r="BO11" s="45">
        <f>BO10</f>
        <v>1</v>
      </c>
      <c r="BP11" s="359">
        <f>AN11+AQ11+AT11+AZ11+BC11+BO11</f>
        <v>4.910876503805548</v>
      </c>
      <c r="BQ11" s="355">
        <v>6</v>
      </c>
      <c r="BR11" s="356">
        <f>BP11/BQ11</f>
        <v>0.8184794173009248</v>
      </c>
      <c r="BS11" s="147"/>
      <c r="BT11" s="126"/>
      <c r="BU11" s="6">
        <f>BU10</f>
        <v>1</v>
      </c>
      <c r="BV11" s="126"/>
      <c r="BW11" s="126"/>
      <c r="BX11" s="6">
        <f>BX10</f>
        <v>1</v>
      </c>
      <c r="BY11" s="126"/>
      <c r="BZ11" s="126"/>
      <c r="CA11" s="23">
        <f>CA10</f>
        <v>1</v>
      </c>
      <c r="CB11" s="153"/>
      <c r="CC11" s="153"/>
      <c r="CD11" s="51" t="s">
        <v>32</v>
      </c>
      <c r="CE11" s="105"/>
      <c r="CF11" s="105"/>
      <c r="CG11" s="51" t="s">
        <v>32</v>
      </c>
      <c r="CH11" s="105"/>
      <c r="CI11" s="105"/>
      <c r="CJ11" s="51" t="s">
        <v>32</v>
      </c>
      <c r="CK11" s="14">
        <v>1</v>
      </c>
      <c r="CL11" s="44"/>
      <c r="CM11" s="44"/>
      <c r="CN11" s="23">
        <v>0</v>
      </c>
      <c r="CO11" s="44"/>
      <c r="CP11" s="44"/>
      <c r="CQ11" s="23">
        <f>1-CQ10</f>
        <v>1</v>
      </c>
      <c r="CR11" s="104"/>
      <c r="CS11" s="105"/>
      <c r="CT11" s="91" t="s">
        <v>32</v>
      </c>
      <c r="CU11" s="14">
        <v>1</v>
      </c>
      <c r="CV11" s="10">
        <v>1</v>
      </c>
      <c r="CW11" s="44"/>
      <c r="CX11" s="44"/>
      <c r="CY11" s="8">
        <f>CY10</f>
        <v>1</v>
      </c>
      <c r="CZ11" s="371">
        <f>BU11+BX11+CA11+CN11+CQ11+CY11+CV11+CU11+CK11</f>
        <v>8</v>
      </c>
      <c r="DA11" s="368">
        <v>9</v>
      </c>
      <c r="DB11" s="369">
        <f>CZ11/DA11</f>
        <v>0.8888888888888888</v>
      </c>
      <c r="DC11" s="153"/>
      <c r="DD11" s="153"/>
      <c r="DE11" s="91" t="s">
        <v>32</v>
      </c>
      <c r="DF11" s="104"/>
      <c r="DG11" s="105"/>
      <c r="DH11" s="91" t="s">
        <v>32</v>
      </c>
      <c r="DI11" s="197"/>
      <c r="DJ11" s="153"/>
      <c r="DK11" s="91" t="s">
        <v>32</v>
      </c>
      <c r="DL11" s="16" t="s">
        <v>32</v>
      </c>
      <c r="DM11" s="159" t="s">
        <v>32</v>
      </c>
      <c r="DN11" s="104"/>
      <c r="DO11" s="105"/>
      <c r="DP11" s="91" t="s">
        <v>32</v>
      </c>
      <c r="DQ11" s="321" t="s">
        <v>32</v>
      </c>
      <c r="DR11" s="318" t="s">
        <v>32</v>
      </c>
      <c r="DS11" s="319" t="s">
        <v>32</v>
      </c>
      <c r="DT11" s="147"/>
      <c r="DU11" s="126"/>
      <c r="DV11" s="6">
        <f>DV10</f>
        <v>0</v>
      </c>
      <c r="DW11" s="126"/>
      <c r="DX11" s="126"/>
      <c r="DY11" s="6">
        <f>DY10</f>
        <v>1</v>
      </c>
      <c r="DZ11" s="126"/>
      <c r="EA11" s="126"/>
      <c r="EB11" s="45">
        <f>EB10/0.25</f>
        <v>0</v>
      </c>
      <c r="EC11" s="295">
        <f>DV11+DY11+EB11</f>
        <v>1</v>
      </c>
      <c r="ED11" s="296">
        <v>3</v>
      </c>
      <c r="EE11" s="444">
        <f>EC11/ED11</f>
        <v>0.3333333333333333</v>
      </c>
      <c r="EF11" s="392">
        <f>EC11+CZ11+BP11+AI11</f>
        <v>17.84949668548981</v>
      </c>
      <c r="EG11" s="393">
        <f>ED11+DA11+BQ11+AJ11</f>
        <v>23</v>
      </c>
      <c r="EH11" s="394">
        <f>EF11/EG11</f>
        <v>0.7760650732821657</v>
      </c>
      <c r="EI11" s="403">
        <v>11</v>
      </c>
      <c r="EJ11" s="484"/>
    </row>
    <row r="12" spans="1:140" s="1" customFormat="1" ht="19.5" customHeight="1">
      <c r="A12" s="483">
        <v>803</v>
      </c>
      <c r="B12" s="484" t="s">
        <v>9</v>
      </c>
      <c r="C12" s="46" t="s">
        <v>31</v>
      </c>
      <c r="D12" s="47" t="s">
        <v>32</v>
      </c>
      <c r="E12" s="48" t="s">
        <v>32</v>
      </c>
      <c r="F12" s="49" t="s">
        <v>32</v>
      </c>
      <c r="G12" s="171" t="s">
        <v>31</v>
      </c>
      <c r="H12" s="47" t="s">
        <v>32</v>
      </c>
      <c r="I12" s="48" t="s">
        <v>32</v>
      </c>
      <c r="J12" s="102" t="s">
        <v>31</v>
      </c>
      <c r="K12" s="103" t="s">
        <v>32</v>
      </c>
      <c r="L12" s="50" t="s">
        <v>32</v>
      </c>
      <c r="M12" s="102" t="s">
        <v>31</v>
      </c>
      <c r="N12" s="103" t="s">
        <v>32</v>
      </c>
      <c r="O12" s="186" t="s">
        <v>32</v>
      </c>
      <c r="P12" s="102" t="s">
        <v>31</v>
      </c>
      <c r="Q12" s="103" t="s">
        <v>32</v>
      </c>
      <c r="R12" s="50" t="s">
        <v>32</v>
      </c>
      <c r="S12" s="36">
        <v>2</v>
      </c>
      <c r="T12" s="24">
        <v>2</v>
      </c>
      <c r="U12" s="35">
        <f>S12/T12</f>
        <v>1</v>
      </c>
      <c r="V12" s="36">
        <v>2</v>
      </c>
      <c r="W12" s="24">
        <v>9</v>
      </c>
      <c r="X12" s="35">
        <f>1-V12/W12</f>
        <v>0.7777777777777778</v>
      </c>
      <c r="Y12" s="36">
        <v>0</v>
      </c>
      <c r="Z12" s="24">
        <v>18751</v>
      </c>
      <c r="AA12" s="35">
        <f>1-Y12/Z12</f>
        <v>1</v>
      </c>
      <c r="AB12" s="199"/>
      <c r="AC12" s="36">
        <v>8</v>
      </c>
      <c r="AD12" s="24">
        <v>12</v>
      </c>
      <c r="AE12" s="35">
        <f>1-AC12/AD12</f>
        <v>0.33333333333333337</v>
      </c>
      <c r="AF12" s="36">
        <v>2070</v>
      </c>
      <c r="AG12" s="24">
        <v>19539</v>
      </c>
      <c r="AH12" s="37">
        <f>1-AF12/AG12</f>
        <v>0.8940580377706127</v>
      </c>
      <c r="AI12" s="329"/>
      <c r="AJ12" s="309"/>
      <c r="AK12" s="310"/>
      <c r="AL12" s="226">
        <v>2</v>
      </c>
      <c r="AM12" s="113">
        <v>2</v>
      </c>
      <c r="AN12" s="111">
        <f>AL12/AM12</f>
        <v>1</v>
      </c>
      <c r="AO12" s="36">
        <v>0</v>
      </c>
      <c r="AP12" s="24">
        <v>12</v>
      </c>
      <c r="AQ12" s="21">
        <f>1-AO12/AP12</f>
        <v>1</v>
      </c>
      <c r="AR12" s="24">
        <v>17744</v>
      </c>
      <c r="AS12" s="24">
        <v>19539</v>
      </c>
      <c r="AT12" s="35">
        <f>AR12/AS12</f>
        <v>0.9081324530426327</v>
      </c>
      <c r="AU12" s="95" t="s">
        <v>32</v>
      </c>
      <c r="AV12" s="95" t="s">
        <v>32</v>
      </c>
      <c r="AW12" s="90" t="s">
        <v>32</v>
      </c>
      <c r="AX12" s="24">
        <v>1795</v>
      </c>
      <c r="AY12" s="24">
        <v>19539</v>
      </c>
      <c r="AZ12" s="21">
        <f>1-AX12/AY12</f>
        <v>0.9081324530426327</v>
      </c>
      <c r="BA12" s="24">
        <v>7695</v>
      </c>
      <c r="BB12" s="24">
        <v>4436</v>
      </c>
      <c r="BC12" s="21">
        <f>(BA12-BB12)/BB12</f>
        <v>0.7346708746618575</v>
      </c>
      <c r="BD12" s="119">
        <v>1</v>
      </c>
      <c r="BE12" s="119">
        <v>1</v>
      </c>
      <c r="BF12" s="35">
        <f>BD12/BE12</f>
        <v>1</v>
      </c>
      <c r="BG12" s="102" t="s">
        <v>32</v>
      </c>
      <c r="BH12" s="103" t="s">
        <v>32</v>
      </c>
      <c r="BI12" s="90" t="s">
        <v>32</v>
      </c>
      <c r="BJ12" s="196" t="s">
        <v>32</v>
      </c>
      <c r="BK12" s="103" t="s">
        <v>32</v>
      </c>
      <c r="BL12" s="90" t="s">
        <v>32</v>
      </c>
      <c r="BM12" s="24">
        <v>123.82</v>
      </c>
      <c r="BN12" s="24">
        <v>17744.1</v>
      </c>
      <c r="BO12" s="37">
        <f>1-BM12/BN12</f>
        <v>0.993021905872938</v>
      </c>
      <c r="BP12" s="351"/>
      <c r="BQ12" s="352"/>
      <c r="BR12" s="357"/>
      <c r="BS12" s="146">
        <v>14</v>
      </c>
      <c r="BT12" s="119">
        <v>14</v>
      </c>
      <c r="BU12" s="35">
        <f>BS12/BT12</f>
        <v>1</v>
      </c>
      <c r="BV12" s="119">
        <v>14</v>
      </c>
      <c r="BW12" s="119">
        <v>14</v>
      </c>
      <c r="BX12" s="35">
        <f>BV12/BW12</f>
        <v>1</v>
      </c>
      <c r="BY12" s="119">
        <v>0</v>
      </c>
      <c r="BZ12" s="119">
        <v>14</v>
      </c>
      <c r="CA12" s="21">
        <f>1-BY12/BZ12</f>
        <v>1</v>
      </c>
      <c r="CB12" s="151" t="s">
        <v>32</v>
      </c>
      <c r="CC12" s="151" t="s">
        <v>32</v>
      </c>
      <c r="CD12" s="82" t="s">
        <v>32</v>
      </c>
      <c r="CE12" s="103" t="s">
        <v>32</v>
      </c>
      <c r="CF12" s="103" t="s">
        <v>32</v>
      </c>
      <c r="CG12" s="82" t="s">
        <v>32</v>
      </c>
      <c r="CH12" s="103" t="s">
        <v>32</v>
      </c>
      <c r="CI12" s="103" t="s">
        <v>32</v>
      </c>
      <c r="CJ12" s="82" t="s">
        <v>32</v>
      </c>
      <c r="CK12" s="15"/>
      <c r="CL12" s="24">
        <v>232.4</v>
      </c>
      <c r="CM12" s="24">
        <v>44.8</v>
      </c>
      <c r="CN12" s="21">
        <f>CL12/CM12</f>
        <v>5.187500000000001</v>
      </c>
      <c r="CO12" s="24">
        <v>0</v>
      </c>
      <c r="CP12" s="24">
        <v>0</v>
      </c>
      <c r="CQ12" s="21">
        <v>0</v>
      </c>
      <c r="CR12" s="102" t="s">
        <v>32</v>
      </c>
      <c r="CS12" s="103" t="s">
        <v>32</v>
      </c>
      <c r="CT12" s="90" t="s">
        <v>32</v>
      </c>
      <c r="CU12" s="15"/>
      <c r="CV12" s="9"/>
      <c r="CW12" s="24">
        <v>0</v>
      </c>
      <c r="CX12" s="24">
        <v>17744.1</v>
      </c>
      <c r="CY12" s="7">
        <f>1-CW12/CX12</f>
        <v>1</v>
      </c>
      <c r="CZ12" s="364"/>
      <c r="DA12" s="365"/>
      <c r="DB12" s="366"/>
      <c r="DC12" s="151" t="s">
        <v>32</v>
      </c>
      <c r="DD12" s="151" t="s">
        <v>32</v>
      </c>
      <c r="DE12" s="90" t="s">
        <v>32</v>
      </c>
      <c r="DF12" s="102" t="s">
        <v>32</v>
      </c>
      <c r="DG12" s="103" t="s">
        <v>32</v>
      </c>
      <c r="DH12" s="90" t="s">
        <v>32</v>
      </c>
      <c r="DI12" s="196" t="s">
        <v>32</v>
      </c>
      <c r="DJ12" s="151" t="s">
        <v>32</v>
      </c>
      <c r="DK12" s="92" t="s">
        <v>32</v>
      </c>
      <c r="DL12" s="17"/>
      <c r="DM12" s="246"/>
      <c r="DN12" s="102" t="s">
        <v>32</v>
      </c>
      <c r="DO12" s="103" t="s">
        <v>32</v>
      </c>
      <c r="DP12" s="90" t="s">
        <v>32</v>
      </c>
      <c r="DQ12" s="322"/>
      <c r="DR12" s="320"/>
      <c r="DS12" s="316"/>
      <c r="DT12" s="146">
        <v>0</v>
      </c>
      <c r="DU12" s="119">
        <v>1</v>
      </c>
      <c r="DV12" s="35">
        <f>DT12/DU12</f>
        <v>0</v>
      </c>
      <c r="DW12" s="119">
        <v>1</v>
      </c>
      <c r="DX12" s="119">
        <v>1</v>
      </c>
      <c r="DY12" s="35">
        <f>DW12/DX12</f>
        <v>1</v>
      </c>
      <c r="DZ12" s="119">
        <v>0</v>
      </c>
      <c r="EA12" s="119">
        <v>1</v>
      </c>
      <c r="EB12" s="37">
        <f>DZ12/EA12</f>
        <v>0</v>
      </c>
      <c r="EC12" s="289"/>
      <c r="ED12" s="290"/>
      <c r="EE12" s="445"/>
      <c r="EF12" s="395"/>
      <c r="EG12" s="396"/>
      <c r="EH12" s="388"/>
      <c r="EI12" s="401"/>
      <c r="EJ12" s="484" t="s">
        <v>9</v>
      </c>
    </row>
    <row r="13" spans="1:140" s="1" customFormat="1" ht="19.5" customHeight="1">
      <c r="A13" s="483"/>
      <c r="B13" s="484"/>
      <c r="C13" s="38"/>
      <c r="D13" s="39"/>
      <c r="E13" s="40" t="s">
        <v>32</v>
      </c>
      <c r="F13" s="41" t="s">
        <v>32</v>
      </c>
      <c r="G13" s="172"/>
      <c r="H13" s="39"/>
      <c r="I13" s="40" t="s">
        <v>32</v>
      </c>
      <c r="J13" s="104"/>
      <c r="K13" s="105"/>
      <c r="L13" s="51" t="s">
        <v>32</v>
      </c>
      <c r="M13" s="104"/>
      <c r="N13" s="105"/>
      <c r="O13" s="187" t="s">
        <v>32</v>
      </c>
      <c r="P13" s="104"/>
      <c r="Q13" s="105"/>
      <c r="R13" s="51" t="s">
        <v>32</v>
      </c>
      <c r="S13" s="43"/>
      <c r="T13" s="44"/>
      <c r="U13" s="6">
        <f>U12</f>
        <v>1</v>
      </c>
      <c r="V13" s="43"/>
      <c r="W13" s="44"/>
      <c r="X13" s="6">
        <f>X12</f>
        <v>0.7777777777777778</v>
      </c>
      <c r="Y13" s="43"/>
      <c r="Z13" s="44"/>
      <c r="AA13" s="6">
        <f>AA12</f>
        <v>1</v>
      </c>
      <c r="AB13" s="199"/>
      <c r="AC13" s="43"/>
      <c r="AD13" s="44"/>
      <c r="AE13" s="6">
        <f>AE12</f>
        <v>0.33333333333333337</v>
      </c>
      <c r="AF13" s="43"/>
      <c r="AG13" s="44"/>
      <c r="AH13" s="45">
        <f>AH12</f>
        <v>0.8940580377706127</v>
      </c>
      <c r="AI13" s="311">
        <f>U13+X13+AA13+AE13+AH13</f>
        <v>4.005169148881723</v>
      </c>
      <c r="AJ13" s="312">
        <v>5</v>
      </c>
      <c r="AK13" s="313">
        <f>AI13/AJ13</f>
        <v>0.8010338297763446</v>
      </c>
      <c r="AL13" s="215"/>
      <c r="AM13" s="114"/>
      <c r="AN13" s="112">
        <f>AN12</f>
        <v>1</v>
      </c>
      <c r="AO13" s="43"/>
      <c r="AP13" s="44"/>
      <c r="AQ13" s="23">
        <f>AQ12</f>
        <v>1</v>
      </c>
      <c r="AR13" s="44"/>
      <c r="AS13" s="44"/>
      <c r="AT13" s="6">
        <f>AT12</f>
        <v>0.9081324530426327</v>
      </c>
      <c r="AU13" s="43"/>
      <c r="AV13" s="44"/>
      <c r="AW13" s="91" t="s">
        <v>32</v>
      </c>
      <c r="AX13" s="44"/>
      <c r="AY13" s="44"/>
      <c r="AZ13" s="23">
        <f>AZ12</f>
        <v>0.9081324530426327</v>
      </c>
      <c r="BA13" s="44"/>
      <c r="BB13" s="44"/>
      <c r="BC13" s="23">
        <f>1-BC12</f>
        <v>0.26532912533814246</v>
      </c>
      <c r="BD13" s="126"/>
      <c r="BE13" s="126"/>
      <c r="BF13" s="6">
        <f>BF12</f>
        <v>1</v>
      </c>
      <c r="BG13" s="104"/>
      <c r="BH13" s="105"/>
      <c r="BI13" s="91" t="s">
        <v>32</v>
      </c>
      <c r="BJ13" s="197"/>
      <c r="BK13" s="105"/>
      <c r="BL13" s="91" t="s">
        <v>32</v>
      </c>
      <c r="BM13" s="44"/>
      <c r="BN13" s="44"/>
      <c r="BO13" s="45">
        <f>BO12</f>
        <v>0.993021905872938</v>
      </c>
      <c r="BP13" s="354">
        <f>AN13+AQ13+AT13+AZ13+BC13+BO13+BF13</f>
        <v>6.074615937296347</v>
      </c>
      <c r="BQ13" s="355">
        <v>7</v>
      </c>
      <c r="BR13" s="356">
        <f>BP13/BQ13</f>
        <v>0.867802276756621</v>
      </c>
      <c r="BS13" s="147"/>
      <c r="BT13" s="126"/>
      <c r="BU13" s="6">
        <f>BU12</f>
        <v>1</v>
      </c>
      <c r="BV13" s="126"/>
      <c r="BW13" s="126"/>
      <c r="BX13" s="6">
        <f>BX12</f>
        <v>1</v>
      </c>
      <c r="BY13" s="126"/>
      <c r="BZ13" s="126"/>
      <c r="CA13" s="23">
        <f>CA12</f>
        <v>1</v>
      </c>
      <c r="CB13" s="153"/>
      <c r="CC13" s="153"/>
      <c r="CD13" s="51" t="s">
        <v>32</v>
      </c>
      <c r="CE13" s="105"/>
      <c r="CF13" s="105"/>
      <c r="CG13" s="51" t="s">
        <v>32</v>
      </c>
      <c r="CH13" s="105"/>
      <c r="CI13" s="105"/>
      <c r="CJ13" s="51" t="s">
        <v>32</v>
      </c>
      <c r="CK13" s="14">
        <v>1</v>
      </c>
      <c r="CL13" s="44"/>
      <c r="CM13" s="44"/>
      <c r="CN13" s="23">
        <v>0</v>
      </c>
      <c r="CO13" s="44"/>
      <c r="CP13" s="44"/>
      <c r="CQ13" s="23">
        <f>1-CQ12</f>
        <v>1</v>
      </c>
      <c r="CR13" s="104"/>
      <c r="CS13" s="105"/>
      <c r="CT13" s="91" t="s">
        <v>32</v>
      </c>
      <c r="CU13" s="14">
        <v>1</v>
      </c>
      <c r="CV13" s="10">
        <v>1</v>
      </c>
      <c r="CW13" s="44"/>
      <c r="CX13" s="44"/>
      <c r="CY13" s="8">
        <f>CY12</f>
        <v>1</v>
      </c>
      <c r="CZ13" s="367">
        <f>BU13+BX13+CA13+CN13+CQ13+CY13+CV13+CU13+CK13</f>
        <v>8</v>
      </c>
      <c r="DA13" s="368">
        <v>9</v>
      </c>
      <c r="DB13" s="369">
        <f>CZ13/DA13</f>
        <v>0.8888888888888888</v>
      </c>
      <c r="DC13" s="153"/>
      <c r="DD13" s="153"/>
      <c r="DE13" s="91" t="s">
        <v>32</v>
      </c>
      <c r="DF13" s="104"/>
      <c r="DG13" s="105"/>
      <c r="DH13" s="91" t="s">
        <v>32</v>
      </c>
      <c r="DI13" s="197"/>
      <c r="DJ13" s="153"/>
      <c r="DK13" s="93" t="s">
        <v>32</v>
      </c>
      <c r="DL13" s="16" t="s">
        <v>32</v>
      </c>
      <c r="DM13" s="159" t="s">
        <v>32</v>
      </c>
      <c r="DN13" s="104"/>
      <c r="DO13" s="105"/>
      <c r="DP13" s="91" t="s">
        <v>32</v>
      </c>
      <c r="DQ13" s="317" t="s">
        <v>32</v>
      </c>
      <c r="DR13" s="318" t="s">
        <v>32</v>
      </c>
      <c r="DS13" s="323" t="s">
        <v>32</v>
      </c>
      <c r="DT13" s="147"/>
      <c r="DU13" s="126"/>
      <c r="DV13" s="6">
        <f>DV12</f>
        <v>0</v>
      </c>
      <c r="DW13" s="126"/>
      <c r="DX13" s="126"/>
      <c r="DY13" s="6">
        <f>DY12</f>
        <v>1</v>
      </c>
      <c r="DZ13" s="126"/>
      <c r="EA13" s="126"/>
      <c r="EB13" s="45">
        <f>EB12/0.25</f>
        <v>0</v>
      </c>
      <c r="EC13" s="291">
        <f>DV13+DY13+EB13</f>
        <v>1</v>
      </c>
      <c r="ED13" s="292">
        <v>3</v>
      </c>
      <c r="EE13" s="444">
        <f>EC13/ED13</f>
        <v>0.3333333333333333</v>
      </c>
      <c r="EF13" s="386">
        <f>EC13+CZ13+BP13+AI13</f>
        <v>19.07978508617807</v>
      </c>
      <c r="EG13" s="387">
        <f>ED13+DA13+BQ13+AJ13</f>
        <v>24</v>
      </c>
      <c r="EH13" s="388">
        <f>EF13/EG13</f>
        <v>0.7949910452574196</v>
      </c>
      <c r="EI13" s="401">
        <v>10</v>
      </c>
      <c r="EJ13" s="484"/>
    </row>
    <row r="14" spans="1:140" s="1" customFormat="1" ht="19.5" customHeight="1">
      <c r="A14" s="483">
        <v>804</v>
      </c>
      <c r="B14" s="484" t="s">
        <v>10</v>
      </c>
      <c r="C14" s="52" t="s">
        <v>31</v>
      </c>
      <c r="D14" s="53" t="s">
        <v>32</v>
      </c>
      <c r="E14" s="54" t="s">
        <v>32</v>
      </c>
      <c r="F14" s="55" t="s">
        <v>32</v>
      </c>
      <c r="G14" s="173" t="s">
        <v>31</v>
      </c>
      <c r="H14" s="53" t="s">
        <v>32</v>
      </c>
      <c r="I14" s="54" t="s">
        <v>32</v>
      </c>
      <c r="J14" s="163" t="s">
        <v>31</v>
      </c>
      <c r="K14" s="137" t="s">
        <v>32</v>
      </c>
      <c r="L14" s="56" t="s">
        <v>32</v>
      </c>
      <c r="M14" s="102" t="s">
        <v>31</v>
      </c>
      <c r="N14" s="103" t="s">
        <v>32</v>
      </c>
      <c r="O14" s="186" t="s">
        <v>32</v>
      </c>
      <c r="P14" s="102" t="s">
        <v>31</v>
      </c>
      <c r="Q14" s="103" t="s">
        <v>32</v>
      </c>
      <c r="R14" s="50" t="s">
        <v>32</v>
      </c>
      <c r="S14" s="36">
        <v>0</v>
      </c>
      <c r="T14" s="24">
        <v>1</v>
      </c>
      <c r="U14" s="35">
        <f>S14/T14</f>
        <v>0</v>
      </c>
      <c r="V14" s="36">
        <v>1</v>
      </c>
      <c r="W14" s="24">
        <v>9</v>
      </c>
      <c r="X14" s="35">
        <f>1-V14/W14</f>
        <v>0.8888888888888888</v>
      </c>
      <c r="Y14" s="36">
        <v>0</v>
      </c>
      <c r="Z14" s="24">
        <v>8061</v>
      </c>
      <c r="AA14" s="35">
        <f>1-Y14/Z14</f>
        <v>1</v>
      </c>
      <c r="AB14" s="199"/>
      <c r="AC14" s="36">
        <v>14</v>
      </c>
      <c r="AD14" s="24">
        <v>12</v>
      </c>
      <c r="AE14" s="35">
        <v>0</v>
      </c>
      <c r="AF14" s="36">
        <v>2477</v>
      </c>
      <c r="AG14" s="24">
        <v>10754</v>
      </c>
      <c r="AH14" s="37">
        <f>1-AF14/AG14</f>
        <v>0.7696671006137251</v>
      </c>
      <c r="AI14" s="329"/>
      <c r="AJ14" s="309"/>
      <c r="AK14" s="310"/>
      <c r="AL14" s="226">
        <v>2</v>
      </c>
      <c r="AM14" s="113">
        <v>2</v>
      </c>
      <c r="AN14" s="111">
        <f>AL14/AM14</f>
        <v>1</v>
      </c>
      <c r="AO14" s="36">
        <v>3</v>
      </c>
      <c r="AP14" s="24">
        <v>12</v>
      </c>
      <c r="AQ14" s="21">
        <f>1-AO14/AP14</f>
        <v>0.75</v>
      </c>
      <c r="AR14" s="24">
        <v>10258</v>
      </c>
      <c r="AS14" s="24">
        <v>10754</v>
      </c>
      <c r="AT14" s="35">
        <f>AR14/AS14</f>
        <v>0.9538776269295146</v>
      </c>
      <c r="AU14" s="95" t="s">
        <v>32</v>
      </c>
      <c r="AV14" s="95" t="s">
        <v>32</v>
      </c>
      <c r="AW14" s="90" t="s">
        <v>32</v>
      </c>
      <c r="AX14" s="24">
        <v>496</v>
      </c>
      <c r="AY14" s="24">
        <v>10754</v>
      </c>
      <c r="AZ14" s="21">
        <f>1-AX14/AY14</f>
        <v>0.9538776269295146</v>
      </c>
      <c r="BA14" s="24">
        <v>6943</v>
      </c>
      <c r="BB14" s="24">
        <v>2564</v>
      </c>
      <c r="BC14" s="21">
        <f>(BA14-BB14)/BB14</f>
        <v>1.7078783151326054</v>
      </c>
      <c r="BD14" s="119">
        <v>0</v>
      </c>
      <c r="BE14" s="119">
        <v>1</v>
      </c>
      <c r="BF14" s="35">
        <f>BD14/BE14</f>
        <v>0</v>
      </c>
      <c r="BG14" s="102" t="s">
        <v>32</v>
      </c>
      <c r="BH14" s="103" t="s">
        <v>32</v>
      </c>
      <c r="BI14" s="90" t="s">
        <v>32</v>
      </c>
      <c r="BJ14" s="196" t="s">
        <v>32</v>
      </c>
      <c r="BK14" s="103" t="s">
        <v>32</v>
      </c>
      <c r="BL14" s="90" t="s">
        <v>32</v>
      </c>
      <c r="BM14" s="24">
        <v>995</v>
      </c>
      <c r="BN14" s="24">
        <v>10257.95</v>
      </c>
      <c r="BO14" s="37">
        <f>1-BM14/BN14</f>
        <v>0.9030020618154699</v>
      </c>
      <c r="BP14" s="358"/>
      <c r="BQ14" s="352"/>
      <c r="BR14" s="357"/>
      <c r="BS14" s="146">
        <v>0</v>
      </c>
      <c r="BT14" s="119">
        <v>14</v>
      </c>
      <c r="BU14" s="35">
        <f>BS14/BT14</f>
        <v>0</v>
      </c>
      <c r="BV14" s="119">
        <v>14</v>
      </c>
      <c r="BW14" s="119">
        <v>14</v>
      </c>
      <c r="BX14" s="35">
        <f>BV14/BW14</f>
        <v>1</v>
      </c>
      <c r="BY14" s="119">
        <v>0</v>
      </c>
      <c r="BZ14" s="119">
        <v>14</v>
      </c>
      <c r="CA14" s="21">
        <f>1-BY14/BZ14</f>
        <v>1</v>
      </c>
      <c r="CB14" s="151" t="s">
        <v>32</v>
      </c>
      <c r="CC14" s="151" t="s">
        <v>32</v>
      </c>
      <c r="CD14" s="82" t="s">
        <v>32</v>
      </c>
      <c r="CE14" s="103" t="s">
        <v>32</v>
      </c>
      <c r="CF14" s="103" t="s">
        <v>32</v>
      </c>
      <c r="CG14" s="82" t="s">
        <v>32</v>
      </c>
      <c r="CH14" s="103" t="s">
        <v>32</v>
      </c>
      <c r="CI14" s="103" t="s">
        <v>32</v>
      </c>
      <c r="CJ14" s="82" t="s">
        <v>32</v>
      </c>
      <c r="CK14" s="15"/>
      <c r="CL14" s="24">
        <v>28.3</v>
      </c>
      <c r="CM14" s="24">
        <v>0.0001</v>
      </c>
      <c r="CN14" s="90" t="s">
        <v>32</v>
      </c>
      <c r="CO14" s="24">
        <v>3.3</v>
      </c>
      <c r="CP14" s="24">
        <v>26.7</v>
      </c>
      <c r="CQ14" s="21">
        <f>CO14/CP14</f>
        <v>0.12359550561797752</v>
      </c>
      <c r="CR14" s="102" t="s">
        <v>32</v>
      </c>
      <c r="CS14" s="103" t="s">
        <v>32</v>
      </c>
      <c r="CT14" s="90" t="s">
        <v>32</v>
      </c>
      <c r="CU14" s="15"/>
      <c r="CV14" s="9"/>
      <c r="CW14" s="24">
        <v>0</v>
      </c>
      <c r="CX14" s="24">
        <v>10257.95</v>
      </c>
      <c r="CY14" s="7">
        <f>1-CW14/CX14</f>
        <v>1</v>
      </c>
      <c r="CZ14" s="370"/>
      <c r="DA14" s="365"/>
      <c r="DB14" s="366"/>
      <c r="DC14" s="151" t="s">
        <v>32</v>
      </c>
      <c r="DD14" s="151" t="s">
        <v>32</v>
      </c>
      <c r="DE14" s="90" t="s">
        <v>32</v>
      </c>
      <c r="DF14" s="102" t="s">
        <v>32</v>
      </c>
      <c r="DG14" s="103" t="s">
        <v>32</v>
      </c>
      <c r="DH14" s="90" t="s">
        <v>32</v>
      </c>
      <c r="DI14" s="196" t="s">
        <v>32</v>
      </c>
      <c r="DJ14" s="151" t="s">
        <v>32</v>
      </c>
      <c r="DK14" s="90" t="s">
        <v>32</v>
      </c>
      <c r="DL14" s="17"/>
      <c r="DM14" s="246"/>
      <c r="DN14" s="102" t="s">
        <v>32</v>
      </c>
      <c r="DO14" s="103" t="s">
        <v>32</v>
      </c>
      <c r="DP14" s="90" t="s">
        <v>32</v>
      </c>
      <c r="DQ14" s="314"/>
      <c r="DR14" s="320"/>
      <c r="DS14" s="324"/>
      <c r="DT14" s="146">
        <v>1</v>
      </c>
      <c r="DU14" s="119">
        <v>1</v>
      </c>
      <c r="DV14" s="35">
        <f>DT14/DU14</f>
        <v>1</v>
      </c>
      <c r="DW14" s="119">
        <v>0</v>
      </c>
      <c r="DX14" s="119">
        <v>1</v>
      </c>
      <c r="DY14" s="35">
        <f>DW14/DX14</f>
        <v>0</v>
      </c>
      <c r="DZ14" s="119">
        <v>0</v>
      </c>
      <c r="EA14" s="119">
        <v>1</v>
      </c>
      <c r="EB14" s="37">
        <f>DZ14/EA14</f>
        <v>0</v>
      </c>
      <c r="EC14" s="293"/>
      <c r="ED14" s="294"/>
      <c r="EE14" s="445"/>
      <c r="EF14" s="389"/>
      <c r="EG14" s="390"/>
      <c r="EH14" s="391"/>
      <c r="EI14" s="402"/>
      <c r="EJ14" s="484" t="s">
        <v>10</v>
      </c>
    </row>
    <row r="15" spans="1:140" s="1" customFormat="1" ht="19.5" customHeight="1">
      <c r="A15" s="483"/>
      <c r="B15" s="484"/>
      <c r="C15" s="57"/>
      <c r="D15" s="58"/>
      <c r="E15" s="59" t="s">
        <v>32</v>
      </c>
      <c r="F15" s="60" t="s">
        <v>32</v>
      </c>
      <c r="G15" s="174"/>
      <c r="H15" s="58"/>
      <c r="I15" s="59" t="s">
        <v>32</v>
      </c>
      <c r="J15" s="164"/>
      <c r="K15" s="165"/>
      <c r="L15" s="61" t="s">
        <v>32</v>
      </c>
      <c r="M15" s="104"/>
      <c r="N15" s="105"/>
      <c r="O15" s="187" t="s">
        <v>32</v>
      </c>
      <c r="P15" s="104"/>
      <c r="Q15" s="105"/>
      <c r="R15" s="51" t="s">
        <v>32</v>
      </c>
      <c r="S15" s="43"/>
      <c r="T15" s="44"/>
      <c r="U15" s="6">
        <f>U14</f>
        <v>0</v>
      </c>
      <c r="V15" s="43"/>
      <c r="W15" s="44"/>
      <c r="X15" s="6">
        <f>X14</f>
        <v>0.8888888888888888</v>
      </c>
      <c r="Y15" s="43"/>
      <c r="Z15" s="44"/>
      <c r="AA15" s="6">
        <f>AA14</f>
        <v>1</v>
      </c>
      <c r="AB15" s="199"/>
      <c r="AC15" s="43"/>
      <c r="AD15" s="44"/>
      <c r="AE15" s="6">
        <v>0</v>
      </c>
      <c r="AF15" s="43"/>
      <c r="AG15" s="44"/>
      <c r="AH15" s="45">
        <f>AH14</f>
        <v>0.7696671006137251</v>
      </c>
      <c r="AI15" s="311">
        <f>U15+X15+AA15+AE15+AH15</f>
        <v>2.658555989502614</v>
      </c>
      <c r="AJ15" s="312">
        <v>5</v>
      </c>
      <c r="AK15" s="313">
        <f>AI15/AJ15</f>
        <v>0.5317111979005228</v>
      </c>
      <c r="AL15" s="215"/>
      <c r="AM15" s="114"/>
      <c r="AN15" s="112">
        <f>AN14</f>
        <v>1</v>
      </c>
      <c r="AO15" s="43"/>
      <c r="AP15" s="44"/>
      <c r="AQ15" s="23">
        <f>AQ14</f>
        <v>0.75</v>
      </c>
      <c r="AR15" s="44"/>
      <c r="AS15" s="44"/>
      <c r="AT15" s="6">
        <f>AT14</f>
        <v>0.9538776269295146</v>
      </c>
      <c r="AU15" s="43"/>
      <c r="AV15" s="44"/>
      <c r="AW15" s="91" t="s">
        <v>32</v>
      </c>
      <c r="AX15" s="44"/>
      <c r="AY15" s="44"/>
      <c r="AZ15" s="23">
        <f>AZ14</f>
        <v>0.9538776269295146</v>
      </c>
      <c r="BA15" s="44"/>
      <c r="BB15" s="44"/>
      <c r="BC15" s="23">
        <v>0</v>
      </c>
      <c r="BD15" s="126"/>
      <c r="BE15" s="126"/>
      <c r="BF15" s="6">
        <f>BF14</f>
        <v>0</v>
      </c>
      <c r="BG15" s="104"/>
      <c r="BH15" s="105"/>
      <c r="BI15" s="91" t="s">
        <v>32</v>
      </c>
      <c r="BJ15" s="197"/>
      <c r="BK15" s="105"/>
      <c r="BL15" s="91" t="s">
        <v>32</v>
      </c>
      <c r="BM15" s="260"/>
      <c r="BN15" s="260"/>
      <c r="BO15" s="45">
        <f>BO14</f>
        <v>0.9030020618154699</v>
      </c>
      <c r="BP15" s="354">
        <f>AN15+AQ15+AT15+AZ15+BC15+BO15+BF15</f>
        <v>4.5607573156745</v>
      </c>
      <c r="BQ15" s="355">
        <v>7</v>
      </c>
      <c r="BR15" s="356">
        <f>BP15/BQ15</f>
        <v>0.6515367593820713</v>
      </c>
      <c r="BS15" s="147"/>
      <c r="BT15" s="126"/>
      <c r="BU15" s="6">
        <f>BU14</f>
        <v>0</v>
      </c>
      <c r="BV15" s="126"/>
      <c r="BW15" s="126"/>
      <c r="BX15" s="6">
        <f>BX14</f>
        <v>1</v>
      </c>
      <c r="BY15" s="126"/>
      <c r="BZ15" s="126"/>
      <c r="CA15" s="23">
        <f>CA14</f>
        <v>1</v>
      </c>
      <c r="CB15" s="153"/>
      <c r="CC15" s="153"/>
      <c r="CD15" s="51" t="s">
        <v>32</v>
      </c>
      <c r="CE15" s="105"/>
      <c r="CF15" s="105"/>
      <c r="CG15" s="51" t="s">
        <v>32</v>
      </c>
      <c r="CH15" s="105"/>
      <c r="CI15" s="105"/>
      <c r="CJ15" s="51" t="s">
        <v>32</v>
      </c>
      <c r="CK15" s="14">
        <v>1</v>
      </c>
      <c r="CL15" s="44"/>
      <c r="CM15" s="44"/>
      <c r="CN15" s="23">
        <v>0</v>
      </c>
      <c r="CO15" s="44"/>
      <c r="CP15" s="44"/>
      <c r="CQ15" s="23">
        <f>1-CQ14</f>
        <v>0.8764044943820225</v>
      </c>
      <c r="CR15" s="104"/>
      <c r="CS15" s="105"/>
      <c r="CT15" s="91" t="s">
        <v>32</v>
      </c>
      <c r="CU15" s="14">
        <v>1</v>
      </c>
      <c r="CV15" s="10">
        <v>1</v>
      </c>
      <c r="CW15" s="44"/>
      <c r="CX15" s="44"/>
      <c r="CY15" s="8">
        <f>CY14</f>
        <v>1</v>
      </c>
      <c r="CZ15" s="367">
        <f>BU15+BX15+CA15+CN15+CQ15+CY15+CV15+CU15+CK15</f>
        <v>6.876404494382022</v>
      </c>
      <c r="DA15" s="368">
        <v>9</v>
      </c>
      <c r="DB15" s="369">
        <f>CZ15/DA15</f>
        <v>0.7640449438202247</v>
      </c>
      <c r="DC15" s="153"/>
      <c r="DD15" s="153"/>
      <c r="DE15" s="91" t="s">
        <v>32</v>
      </c>
      <c r="DF15" s="104"/>
      <c r="DG15" s="105"/>
      <c r="DH15" s="91" t="s">
        <v>32</v>
      </c>
      <c r="DI15" s="197"/>
      <c r="DJ15" s="153"/>
      <c r="DK15" s="91" t="s">
        <v>32</v>
      </c>
      <c r="DL15" s="16" t="s">
        <v>32</v>
      </c>
      <c r="DM15" s="159" t="s">
        <v>32</v>
      </c>
      <c r="DN15" s="104"/>
      <c r="DO15" s="105"/>
      <c r="DP15" s="91" t="s">
        <v>32</v>
      </c>
      <c r="DQ15" s="317" t="s">
        <v>32</v>
      </c>
      <c r="DR15" s="325" t="s">
        <v>32</v>
      </c>
      <c r="DS15" s="323" t="s">
        <v>32</v>
      </c>
      <c r="DT15" s="147"/>
      <c r="DU15" s="126"/>
      <c r="DV15" s="6">
        <f>DV14</f>
        <v>1</v>
      </c>
      <c r="DW15" s="126"/>
      <c r="DX15" s="126"/>
      <c r="DY15" s="6">
        <f>DY14</f>
        <v>0</v>
      </c>
      <c r="DZ15" s="126"/>
      <c r="EA15" s="126"/>
      <c r="EB15" s="45">
        <f>EB14/0.25</f>
        <v>0</v>
      </c>
      <c r="EC15" s="291">
        <f>DV15+DY15+EB15</f>
        <v>1</v>
      </c>
      <c r="ED15" s="292">
        <v>3</v>
      </c>
      <c r="EE15" s="444">
        <f>EC15/ED15</f>
        <v>0.3333333333333333</v>
      </c>
      <c r="EF15" s="386">
        <f>EC15+CZ15+BP15+AI15</f>
        <v>15.095717799559136</v>
      </c>
      <c r="EG15" s="387">
        <f>ED15+DA15+BQ15+AJ15</f>
        <v>24</v>
      </c>
      <c r="EH15" s="388">
        <f>EF15/EG15</f>
        <v>0.6289882416482974</v>
      </c>
      <c r="EI15" s="401">
        <v>18</v>
      </c>
      <c r="EJ15" s="484"/>
    </row>
    <row r="16" spans="1:140" s="1" customFormat="1" ht="19.5" customHeight="1">
      <c r="A16" s="483">
        <v>805</v>
      </c>
      <c r="B16" s="484" t="s">
        <v>11</v>
      </c>
      <c r="C16" s="52" t="s">
        <v>31</v>
      </c>
      <c r="D16" s="53" t="s">
        <v>32</v>
      </c>
      <c r="E16" s="54" t="s">
        <v>32</v>
      </c>
      <c r="F16" s="55" t="s">
        <v>32</v>
      </c>
      <c r="G16" s="173" t="s">
        <v>31</v>
      </c>
      <c r="H16" s="53" t="s">
        <v>32</v>
      </c>
      <c r="I16" s="54" t="s">
        <v>32</v>
      </c>
      <c r="J16" s="163" t="s">
        <v>31</v>
      </c>
      <c r="K16" s="137" t="s">
        <v>32</v>
      </c>
      <c r="L16" s="56" t="s">
        <v>32</v>
      </c>
      <c r="M16" s="102" t="s">
        <v>31</v>
      </c>
      <c r="N16" s="103" t="s">
        <v>32</v>
      </c>
      <c r="O16" s="186" t="s">
        <v>32</v>
      </c>
      <c r="P16" s="102" t="s">
        <v>31</v>
      </c>
      <c r="Q16" s="103" t="s">
        <v>32</v>
      </c>
      <c r="R16" s="50" t="s">
        <v>32</v>
      </c>
      <c r="S16" s="36">
        <v>1</v>
      </c>
      <c r="T16" s="24">
        <v>1</v>
      </c>
      <c r="U16" s="35">
        <f>S16/T16</f>
        <v>1</v>
      </c>
      <c r="V16" s="36">
        <v>1</v>
      </c>
      <c r="W16" s="24">
        <v>9</v>
      </c>
      <c r="X16" s="35">
        <f>1-V16/W16</f>
        <v>0.8888888888888888</v>
      </c>
      <c r="Y16" s="36">
        <v>0</v>
      </c>
      <c r="Z16" s="24">
        <v>22799</v>
      </c>
      <c r="AA16" s="35">
        <f>1-Y16/Z16</f>
        <v>1</v>
      </c>
      <c r="AB16" s="199"/>
      <c r="AC16" s="36">
        <v>15</v>
      </c>
      <c r="AD16" s="24">
        <v>12</v>
      </c>
      <c r="AE16" s="35">
        <v>0</v>
      </c>
      <c r="AF16" s="36">
        <v>5637</v>
      </c>
      <c r="AG16" s="24">
        <v>23963</v>
      </c>
      <c r="AH16" s="37">
        <f>1-AF16/AG16</f>
        <v>0.7647623419438301</v>
      </c>
      <c r="AI16" s="329"/>
      <c r="AJ16" s="309"/>
      <c r="AK16" s="310"/>
      <c r="AL16" s="226">
        <v>2</v>
      </c>
      <c r="AM16" s="113">
        <v>2</v>
      </c>
      <c r="AN16" s="111">
        <f>AL16/AM16</f>
        <v>1</v>
      </c>
      <c r="AO16" s="36">
        <v>0</v>
      </c>
      <c r="AP16" s="24">
        <v>12</v>
      </c>
      <c r="AQ16" s="21">
        <f>1-AO16/AP16</f>
        <v>1</v>
      </c>
      <c r="AR16" s="24">
        <v>23875</v>
      </c>
      <c r="AS16" s="24">
        <v>23963</v>
      </c>
      <c r="AT16" s="35">
        <f>AR16/AS16</f>
        <v>0.9963276718274006</v>
      </c>
      <c r="AU16" s="95" t="s">
        <v>32</v>
      </c>
      <c r="AV16" s="95" t="s">
        <v>32</v>
      </c>
      <c r="AW16" s="90" t="s">
        <v>32</v>
      </c>
      <c r="AX16" s="24">
        <v>88</v>
      </c>
      <c r="AY16" s="24">
        <v>23963</v>
      </c>
      <c r="AZ16" s="21">
        <f>1-AX16/AY16</f>
        <v>0.9963276718274006</v>
      </c>
      <c r="BA16" s="24">
        <v>10855</v>
      </c>
      <c r="BB16" s="24">
        <v>5969</v>
      </c>
      <c r="BC16" s="21">
        <f>(BA16-BB16)/BB16</f>
        <v>0.8185625732953593</v>
      </c>
      <c r="BD16" s="119">
        <v>1</v>
      </c>
      <c r="BE16" s="119">
        <v>2</v>
      </c>
      <c r="BF16" s="35">
        <f>BD16/BE16</f>
        <v>0.5</v>
      </c>
      <c r="BG16" s="102" t="s">
        <v>32</v>
      </c>
      <c r="BH16" s="103" t="s">
        <v>32</v>
      </c>
      <c r="BI16" s="90" t="s">
        <v>32</v>
      </c>
      <c r="BJ16" s="196" t="s">
        <v>32</v>
      </c>
      <c r="BK16" s="103" t="s">
        <v>32</v>
      </c>
      <c r="BL16" s="90" t="s">
        <v>32</v>
      </c>
      <c r="BM16" s="24">
        <v>0</v>
      </c>
      <c r="BN16" s="24">
        <v>23874.79</v>
      </c>
      <c r="BO16" s="37">
        <f>1-BM16/BN16</f>
        <v>1</v>
      </c>
      <c r="BP16" s="358"/>
      <c r="BQ16" s="352"/>
      <c r="BR16" s="353"/>
      <c r="BS16" s="146">
        <v>14</v>
      </c>
      <c r="BT16" s="119">
        <v>14</v>
      </c>
      <c r="BU16" s="35">
        <f>BS16/BT16</f>
        <v>1</v>
      </c>
      <c r="BV16" s="119">
        <v>14</v>
      </c>
      <c r="BW16" s="119">
        <v>14</v>
      </c>
      <c r="BX16" s="35">
        <f>BV16/BW16</f>
        <v>1</v>
      </c>
      <c r="BY16" s="119">
        <v>0</v>
      </c>
      <c r="BZ16" s="119">
        <v>14</v>
      </c>
      <c r="CA16" s="21">
        <f>1-BY16/BZ16</f>
        <v>1</v>
      </c>
      <c r="CB16" s="151" t="s">
        <v>32</v>
      </c>
      <c r="CC16" s="151" t="s">
        <v>32</v>
      </c>
      <c r="CD16" s="82" t="s">
        <v>32</v>
      </c>
      <c r="CE16" s="103" t="s">
        <v>32</v>
      </c>
      <c r="CF16" s="103" t="s">
        <v>32</v>
      </c>
      <c r="CG16" s="82" t="s">
        <v>32</v>
      </c>
      <c r="CH16" s="103" t="s">
        <v>32</v>
      </c>
      <c r="CI16" s="103" t="s">
        <v>32</v>
      </c>
      <c r="CJ16" s="82" t="s">
        <v>32</v>
      </c>
      <c r="CK16" s="15"/>
      <c r="CL16" s="24">
        <v>0</v>
      </c>
      <c r="CM16" s="24">
        <v>61.9</v>
      </c>
      <c r="CN16" s="21">
        <f>CL16/CM16</f>
        <v>0</v>
      </c>
      <c r="CO16" s="24">
        <v>0</v>
      </c>
      <c r="CP16" s="24">
        <v>0</v>
      </c>
      <c r="CQ16" s="21">
        <v>0</v>
      </c>
      <c r="CR16" s="102" t="s">
        <v>32</v>
      </c>
      <c r="CS16" s="103" t="s">
        <v>32</v>
      </c>
      <c r="CT16" s="90" t="s">
        <v>32</v>
      </c>
      <c r="CU16" s="15"/>
      <c r="CV16" s="9"/>
      <c r="CW16" s="24">
        <v>0</v>
      </c>
      <c r="CX16" s="24">
        <v>23874.79</v>
      </c>
      <c r="CY16" s="7">
        <f>1-CW16/CX16</f>
        <v>1</v>
      </c>
      <c r="CZ16" s="370"/>
      <c r="DA16" s="365"/>
      <c r="DB16" s="366"/>
      <c r="DC16" s="151" t="s">
        <v>32</v>
      </c>
      <c r="DD16" s="151" t="s">
        <v>32</v>
      </c>
      <c r="DE16" s="90" t="s">
        <v>32</v>
      </c>
      <c r="DF16" s="102" t="s">
        <v>32</v>
      </c>
      <c r="DG16" s="103" t="s">
        <v>32</v>
      </c>
      <c r="DH16" s="90" t="s">
        <v>32</v>
      </c>
      <c r="DI16" s="196" t="s">
        <v>32</v>
      </c>
      <c r="DJ16" s="151" t="s">
        <v>32</v>
      </c>
      <c r="DK16" s="90" t="s">
        <v>32</v>
      </c>
      <c r="DL16" s="17"/>
      <c r="DM16" s="246"/>
      <c r="DN16" s="102" t="s">
        <v>32</v>
      </c>
      <c r="DO16" s="103" t="s">
        <v>32</v>
      </c>
      <c r="DP16" s="90" t="s">
        <v>32</v>
      </c>
      <c r="DQ16" s="314"/>
      <c r="DR16" s="315"/>
      <c r="DS16" s="324"/>
      <c r="DT16" s="146">
        <v>0</v>
      </c>
      <c r="DU16" s="119">
        <v>1</v>
      </c>
      <c r="DV16" s="35">
        <f>DT16/DU16</f>
        <v>0</v>
      </c>
      <c r="DW16" s="119">
        <v>1</v>
      </c>
      <c r="DX16" s="119">
        <v>1</v>
      </c>
      <c r="DY16" s="35">
        <f>DW16/DX16</f>
        <v>1</v>
      </c>
      <c r="DZ16" s="119">
        <v>0</v>
      </c>
      <c r="EA16" s="119">
        <v>1</v>
      </c>
      <c r="EB16" s="37">
        <f>DZ16/EA16</f>
        <v>0</v>
      </c>
      <c r="EC16" s="293"/>
      <c r="ED16" s="294"/>
      <c r="EE16" s="445"/>
      <c r="EF16" s="389"/>
      <c r="EG16" s="390"/>
      <c r="EH16" s="391"/>
      <c r="EI16" s="402"/>
      <c r="EJ16" s="484" t="s">
        <v>11</v>
      </c>
    </row>
    <row r="17" spans="1:140" s="1" customFormat="1" ht="19.5" customHeight="1">
      <c r="A17" s="483"/>
      <c r="B17" s="484"/>
      <c r="C17" s="57"/>
      <c r="D17" s="58"/>
      <c r="E17" s="59" t="s">
        <v>32</v>
      </c>
      <c r="F17" s="60" t="s">
        <v>32</v>
      </c>
      <c r="G17" s="174"/>
      <c r="H17" s="58"/>
      <c r="I17" s="59" t="s">
        <v>32</v>
      </c>
      <c r="J17" s="164"/>
      <c r="K17" s="165"/>
      <c r="L17" s="61" t="s">
        <v>32</v>
      </c>
      <c r="M17" s="104"/>
      <c r="N17" s="105"/>
      <c r="O17" s="187" t="s">
        <v>32</v>
      </c>
      <c r="P17" s="104"/>
      <c r="Q17" s="105"/>
      <c r="R17" s="51" t="s">
        <v>32</v>
      </c>
      <c r="S17" s="43"/>
      <c r="T17" s="44"/>
      <c r="U17" s="6">
        <f>U16</f>
        <v>1</v>
      </c>
      <c r="V17" s="43"/>
      <c r="W17" s="44"/>
      <c r="X17" s="6">
        <f>X16</f>
        <v>0.8888888888888888</v>
      </c>
      <c r="Y17" s="43"/>
      <c r="Z17" s="44"/>
      <c r="AA17" s="6">
        <f>AA16</f>
        <v>1</v>
      </c>
      <c r="AB17" s="199"/>
      <c r="AC17" s="43"/>
      <c r="AD17" s="44"/>
      <c r="AE17" s="6">
        <v>0</v>
      </c>
      <c r="AF17" s="43"/>
      <c r="AG17" s="44"/>
      <c r="AH17" s="45">
        <f>AH16</f>
        <v>0.7647623419438301</v>
      </c>
      <c r="AI17" s="311">
        <f>U17+X17+AA17+AE17+AH17</f>
        <v>3.653651230832719</v>
      </c>
      <c r="AJ17" s="312">
        <v>5</v>
      </c>
      <c r="AK17" s="313">
        <f>AI17/AJ17</f>
        <v>0.7307302461665438</v>
      </c>
      <c r="AL17" s="215"/>
      <c r="AM17" s="114"/>
      <c r="AN17" s="112">
        <f>AN16</f>
        <v>1</v>
      </c>
      <c r="AO17" s="43"/>
      <c r="AP17" s="44"/>
      <c r="AQ17" s="23">
        <f>AQ16</f>
        <v>1</v>
      </c>
      <c r="AR17" s="44"/>
      <c r="AS17" s="44"/>
      <c r="AT17" s="6">
        <f>AT16</f>
        <v>0.9963276718274006</v>
      </c>
      <c r="AU17" s="43"/>
      <c r="AV17" s="44"/>
      <c r="AW17" s="91" t="s">
        <v>32</v>
      </c>
      <c r="AX17" s="44"/>
      <c r="AY17" s="44"/>
      <c r="AZ17" s="23">
        <f>AZ16</f>
        <v>0.9963276718274006</v>
      </c>
      <c r="BA17" s="44"/>
      <c r="BB17" s="44"/>
      <c r="BC17" s="23">
        <f>1-BC16</f>
        <v>0.1814374267046407</v>
      </c>
      <c r="BD17" s="126"/>
      <c r="BE17" s="126"/>
      <c r="BF17" s="6">
        <f>BF16</f>
        <v>0.5</v>
      </c>
      <c r="BG17" s="104"/>
      <c r="BH17" s="105"/>
      <c r="BI17" s="91" t="s">
        <v>32</v>
      </c>
      <c r="BJ17" s="197"/>
      <c r="BK17" s="105"/>
      <c r="BL17" s="91" t="s">
        <v>32</v>
      </c>
      <c r="BM17" s="44"/>
      <c r="BN17" s="44"/>
      <c r="BO17" s="45">
        <f>BO16</f>
        <v>1</v>
      </c>
      <c r="BP17" s="354">
        <f>AN17+AQ17+AT17+AZ17+BC17+BO17+BF17</f>
        <v>5.674092770359442</v>
      </c>
      <c r="BQ17" s="355">
        <v>7</v>
      </c>
      <c r="BR17" s="356">
        <f>BP17/BQ17</f>
        <v>0.8105846814799202</v>
      </c>
      <c r="BS17" s="147"/>
      <c r="BT17" s="126"/>
      <c r="BU17" s="6">
        <f>BU16</f>
        <v>1</v>
      </c>
      <c r="BV17" s="126"/>
      <c r="BW17" s="126"/>
      <c r="BX17" s="6">
        <f>BX16</f>
        <v>1</v>
      </c>
      <c r="BY17" s="126"/>
      <c r="BZ17" s="126"/>
      <c r="CA17" s="23">
        <f>CA16</f>
        <v>1</v>
      </c>
      <c r="CB17" s="153"/>
      <c r="CC17" s="153"/>
      <c r="CD17" s="51" t="s">
        <v>32</v>
      </c>
      <c r="CE17" s="105"/>
      <c r="CF17" s="105"/>
      <c r="CG17" s="51" t="s">
        <v>32</v>
      </c>
      <c r="CH17" s="105"/>
      <c r="CI17" s="105"/>
      <c r="CJ17" s="51" t="s">
        <v>32</v>
      </c>
      <c r="CK17" s="14">
        <v>1</v>
      </c>
      <c r="CL17" s="44"/>
      <c r="CM17" s="44"/>
      <c r="CN17" s="23">
        <f>1-CN16</f>
        <v>1</v>
      </c>
      <c r="CO17" s="44"/>
      <c r="CP17" s="44"/>
      <c r="CQ17" s="23">
        <f>1-CQ16</f>
        <v>1</v>
      </c>
      <c r="CR17" s="104"/>
      <c r="CS17" s="105"/>
      <c r="CT17" s="91" t="s">
        <v>32</v>
      </c>
      <c r="CU17" s="14">
        <v>1</v>
      </c>
      <c r="CV17" s="10">
        <v>1</v>
      </c>
      <c r="CW17" s="44"/>
      <c r="CX17" s="44"/>
      <c r="CY17" s="8">
        <f>CY16</f>
        <v>1</v>
      </c>
      <c r="CZ17" s="367">
        <f>BU17+BX17+CA17+CN17+CQ17+CY17+CV17+CU17+CK17</f>
        <v>9</v>
      </c>
      <c r="DA17" s="368">
        <v>9</v>
      </c>
      <c r="DB17" s="369">
        <f>CZ17/DA17</f>
        <v>1</v>
      </c>
      <c r="DC17" s="153"/>
      <c r="DD17" s="153"/>
      <c r="DE17" s="91" t="s">
        <v>32</v>
      </c>
      <c r="DF17" s="104"/>
      <c r="DG17" s="105"/>
      <c r="DH17" s="91" t="s">
        <v>32</v>
      </c>
      <c r="DI17" s="197"/>
      <c r="DJ17" s="153"/>
      <c r="DK17" s="91" t="s">
        <v>32</v>
      </c>
      <c r="DL17" s="16" t="s">
        <v>32</v>
      </c>
      <c r="DM17" s="159" t="s">
        <v>32</v>
      </c>
      <c r="DN17" s="104"/>
      <c r="DO17" s="105"/>
      <c r="DP17" s="91" t="s">
        <v>32</v>
      </c>
      <c r="DQ17" s="317" t="s">
        <v>32</v>
      </c>
      <c r="DR17" s="318" t="s">
        <v>32</v>
      </c>
      <c r="DS17" s="319" t="s">
        <v>32</v>
      </c>
      <c r="DT17" s="147"/>
      <c r="DU17" s="126"/>
      <c r="DV17" s="6">
        <f>DV16</f>
        <v>0</v>
      </c>
      <c r="DW17" s="126"/>
      <c r="DX17" s="126"/>
      <c r="DY17" s="6">
        <f>DY16</f>
        <v>1</v>
      </c>
      <c r="DZ17" s="126"/>
      <c r="EA17" s="126"/>
      <c r="EB17" s="45">
        <f>EB16</f>
        <v>0</v>
      </c>
      <c r="EC17" s="291">
        <f>DV17+DY17+EB17</f>
        <v>1</v>
      </c>
      <c r="ED17" s="292">
        <v>3</v>
      </c>
      <c r="EE17" s="444">
        <f>EC17/ED17</f>
        <v>0.3333333333333333</v>
      </c>
      <c r="EF17" s="386">
        <f>EC17+CZ17+BP17+AI17</f>
        <v>19.327744001192162</v>
      </c>
      <c r="EG17" s="387">
        <f>ED17+DA17+BQ17+AJ17</f>
        <v>24</v>
      </c>
      <c r="EH17" s="388">
        <f>EF17/EG17</f>
        <v>0.8053226667163401</v>
      </c>
      <c r="EI17" s="401">
        <v>9</v>
      </c>
      <c r="EJ17" s="484"/>
    </row>
    <row r="18" spans="1:140" s="1" customFormat="1" ht="19.5" customHeight="1">
      <c r="A18" s="483">
        <v>806</v>
      </c>
      <c r="B18" s="484" t="s">
        <v>12</v>
      </c>
      <c r="C18" s="52" t="s">
        <v>31</v>
      </c>
      <c r="D18" s="53" t="s">
        <v>32</v>
      </c>
      <c r="E18" s="54" t="s">
        <v>32</v>
      </c>
      <c r="F18" s="55" t="s">
        <v>32</v>
      </c>
      <c r="G18" s="173" t="s">
        <v>31</v>
      </c>
      <c r="H18" s="53" t="s">
        <v>32</v>
      </c>
      <c r="I18" s="54" t="s">
        <v>32</v>
      </c>
      <c r="J18" s="163" t="s">
        <v>31</v>
      </c>
      <c r="K18" s="137" t="s">
        <v>32</v>
      </c>
      <c r="L18" s="56" t="s">
        <v>32</v>
      </c>
      <c r="M18" s="102" t="s">
        <v>31</v>
      </c>
      <c r="N18" s="103" t="s">
        <v>32</v>
      </c>
      <c r="O18" s="186" t="s">
        <v>32</v>
      </c>
      <c r="P18" s="102" t="s">
        <v>31</v>
      </c>
      <c r="Q18" s="103" t="s">
        <v>32</v>
      </c>
      <c r="R18" s="50" t="s">
        <v>32</v>
      </c>
      <c r="S18" s="36">
        <v>1</v>
      </c>
      <c r="T18" s="24">
        <v>3</v>
      </c>
      <c r="U18" s="35">
        <f>S18/T18</f>
        <v>0.3333333333333333</v>
      </c>
      <c r="V18" s="36">
        <v>2</v>
      </c>
      <c r="W18" s="24">
        <v>9</v>
      </c>
      <c r="X18" s="35">
        <f>1-V18/W18</f>
        <v>0.7777777777777778</v>
      </c>
      <c r="Y18" s="36">
        <v>0</v>
      </c>
      <c r="Z18" s="24">
        <v>13123</v>
      </c>
      <c r="AA18" s="35">
        <f>1-Y18/Z18</f>
        <v>1</v>
      </c>
      <c r="AB18" s="221"/>
      <c r="AC18" s="36">
        <v>5</v>
      </c>
      <c r="AD18" s="24">
        <v>12</v>
      </c>
      <c r="AE18" s="35">
        <f>1-AC18/AD18</f>
        <v>0.5833333333333333</v>
      </c>
      <c r="AF18" s="36">
        <v>710</v>
      </c>
      <c r="AG18" s="24">
        <v>15455</v>
      </c>
      <c r="AH18" s="37">
        <f>1-AF18/AG18</f>
        <v>0.9540601747007441</v>
      </c>
      <c r="AI18" s="329"/>
      <c r="AJ18" s="309"/>
      <c r="AK18" s="310"/>
      <c r="AL18" s="226">
        <v>2</v>
      </c>
      <c r="AM18" s="113">
        <v>2</v>
      </c>
      <c r="AN18" s="111">
        <f>AL18/AM18</f>
        <v>1</v>
      </c>
      <c r="AO18" s="36">
        <v>0</v>
      </c>
      <c r="AP18" s="24">
        <v>12</v>
      </c>
      <c r="AQ18" s="21">
        <f>1-AO18/AP18</f>
        <v>1</v>
      </c>
      <c r="AR18" s="24">
        <v>15231</v>
      </c>
      <c r="AS18" s="24">
        <v>15455</v>
      </c>
      <c r="AT18" s="35">
        <f>AR18/AS18</f>
        <v>0.9855063086379813</v>
      </c>
      <c r="AU18" s="95" t="s">
        <v>32</v>
      </c>
      <c r="AV18" s="95" t="s">
        <v>32</v>
      </c>
      <c r="AW18" s="90" t="s">
        <v>32</v>
      </c>
      <c r="AX18" s="24">
        <v>224</v>
      </c>
      <c r="AY18" s="24">
        <v>14455</v>
      </c>
      <c r="AZ18" s="21">
        <f>1-AX18/AY18</f>
        <v>0.9845036319612591</v>
      </c>
      <c r="BA18" s="24">
        <v>7276</v>
      </c>
      <c r="BB18" s="24">
        <v>3558</v>
      </c>
      <c r="BC18" s="21">
        <f>(BA18-BB18)/BB18</f>
        <v>1.0449690837549186</v>
      </c>
      <c r="BD18" s="102" t="s">
        <v>32</v>
      </c>
      <c r="BE18" s="103" t="s">
        <v>32</v>
      </c>
      <c r="BF18" s="90" t="s">
        <v>32</v>
      </c>
      <c r="BG18" s="102">
        <v>-0.4</v>
      </c>
      <c r="BH18" s="103">
        <v>-0.4</v>
      </c>
      <c r="BI18" s="21">
        <v>1</v>
      </c>
      <c r="BJ18" s="151" t="s">
        <v>32</v>
      </c>
      <c r="BK18" s="103" t="s">
        <v>32</v>
      </c>
      <c r="BL18" s="90" t="s">
        <v>32</v>
      </c>
      <c r="BM18" s="24">
        <v>64.5</v>
      </c>
      <c r="BN18" s="24">
        <v>15230.73</v>
      </c>
      <c r="BO18" s="37">
        <f>1-BM18/BN18</f>
        <v>0.9957651406071804</v>
      </c>
      <c r="BP18" s="358"/>
      <c r="BQ18" s="352"/>
      <c r="BR18" s="353"/>
      <c r="BS18" s="146">
        <v>14</v>
      </c>
      <c r="BT18" s="119">
        <v>14</v>
      </c>
      <c r="BU18" s="35">
        <f>BS18/BT18</f>
        <v>1</v>
      </c>
      <c r="BV18" s="119">
        <v>14</v>
      </c>
      <c r="BW18" s="119">
        <v>14</v>
      </c>
      <c r="BX18" s="35">
        <f>BV18/BW18</f>
        <v>1</v>
      </c>
      <c r="BY18" s="119">
        <v>0</v>
      </c>
      <c r="BZ18" s="119">
        <v>14</v>
      </c>
      <c r="CA18" s="21">
        <f>1-BY18/BZ18</f>
        <v>1</v>
      </c>
      <c r="CB18" s="151" t="s">
        <v>32</v>
      </c>
      <c r="CC18" s="151" t="s">
        <v>32</v>
      </c>
      <c r="CD18" s="82" t="s">
        <v>32</v>
      </c>
      <c r="CE18" s="103" t="s">
        <v>32</v>
      </c>
      <c r="CF18" s="103" t="s">
        <v>32</v>
      </c>
      <c r="CG18" s="82" t="s">
        <v>32</v>
      </c>
      <c r="CH18" s="103" t="s">
        <v>32</v>
      </c>
      <c r="CI18" s="103" t="s">
        <v>32</v>
      </c>
      <c r="CJ18" s="82" t="s">
        <v>32</v>
      </c>
      <c r="CK18" s="15"/>
      <c r="CL18" s="24">
        <v>0</v>
      </c>
      <c r="CM18" s="24">
        <v>0</v>
      </c>
      <c r="CN18" s="90" t="s">
        <v>32</v>
      </c>
      <c r="CO18" s="24">
        <v>0</v>
      </c>
      <c r="CP18" s="24">
        <v>0</v>
      </c>
      <c r="CQ18" s="21">
        <v>0</v>
      </c>
      <c r="CR18" s="102" t="s">
        <v>32</v>
      </c>
      <c r="CS18" s="103" t="s">
        <v>32</v>
      </c>
      <c r="CT18" s="90" t="s">
        <v>32</v>
      </c>
      <c r="CU18" s="15"/>
      <c r="CV18" s="9"/>
      <c r="CW18" s="24">
        <v>0</v>
      </c>
      <c r="CX18" s="24">
        <v>15230.73</v>
      </c>
      <c r="CY18" s="7">
        <f>1-CW18/CX18</f>
        <v>1</v>
      </c>
      <c r="CZ18" s="370"/>
      <c r="DA18" s="372"/>
      <c r="DB18" s="366"/>
      <c r="DC18" s="151" t="s">
        <v>32</v>
      </c>
      <c r="DD18" s="151" t="s">
        <v>32</v>
      </c>
      <c r="DE18" s="90" t="s">
        <v>32</v>
      </c>
      <c r="DF18" s="102" t="s">
        <v>32</v>
      </c>
      <c r="DG18" s="103" t="s">
        <v>32</v>
      </c>
      <c r="DH18" s="90" t="s">
        <v>32</v>
      </c>
      <c r="DI18" s="196" t="s">
        <v>32</v>
      </c>
      <c r="DJ18" s="151" t="s">
        <v>32</v>
      </c>
      <c r="DK18" s="90" t="s">
        <v>32</v>
      </c>
      <c r="DL18" s="17"/>
      <c r="DM18" s="246"/>
      <c r="DN18" s="102" t="s">
        <v>32</v>
      </c>
      <c r="DO18" s="103" t="s">
        <v>32</v>
      </c>
      <c r="DP18" s="90" t="s">
        <v>32</v>
      </c>
      <c r="DQ18" s="314"/>
      <c r="DR18" s="320"/>
      <c r="DS18" s="316"/>
      <c r="DT18" s="146">
        <v>1</v>
      </c>
      <c r="DU18" s="119">
        <v>1</v>
      </c>
      <c r="DV18" s="35">
        <f>DT18/DU18</f>
        <v>1</v>
      </c>
      <c r="DW18" s="119">
        <v>1</v>
      </c>
      <c r="DX18" s="119">
        <v>1</v>
      </c>
      <c r="DY18" s="35">
        <f>DW18/DX18</f>
        <v>1</v>
      </c>
      <c r="DZ18" s="119">
        <v>0</v>
      </c>
      <c r="EA18" s="119">
        <v>1</v>
      </c>
      <c r="EB18" s="37">
        <f>DZ18/EA18</f>
        <v>0</v>
      </c>
      <c r="EC18" s="293"/>
      <c r="ED18" s="294"/>
      <c r="EE18" s="445"/>
      <c r="EF18" s="389"/>
      <c r="EG18" s="390"/>
      <c r="EH18" s="391"/>
      <c r="EI18" s="402"/>
      <c r="EJ18" s="484" t="s">
        <v>12</v>
      </c>
    </row>
    <row r="19" spans="1:140" s="1" customFormat="1" ht="19.5" customHeight="1">
      <c r="A19" s="483"/>
      <c r="B19" s="484"/>
      <c r="C19" s="57"/>
      <c r="D19" s="58"/>
      <c r="E19" s="59" t="s">
        <v>32</v>
      </c>
      <c r="F19" s="60" t="s">
        <v>32</v>
      </c>
      <c r="G19" s="174"/>
      <c r="H19" s="58"/>
      <c r="I19" s="59" t="s">
        <v>32</v>
      </c>
      <c r="J19" s="164"/>
      <c r="K19" s="165"/>
      <c r="L19" s="61" t="s">
        <v>32</v>
      </c>
      <c r="M19" s="104"/>
      <c r="N19" s="105"/>
      <c r="O19" s="187" t="s">
        <v>32</v>
      </c>
      <c r="P19" s="104"/>
      <c r="Q19" s="105"/>
      <c r="R19" s="51" t="s">
        <v>32</v>
      </c>
      <c r="S19" s="43"/>
      <c r="T19" s="44"/>
      <c r="U19" s="6">
        <f>U18</f>
        <v>0.3333333333333333</v>
      </c>
      <c r="V19" s="43"/>
      <c r="W19" s="44"/>
      <c r="X19" s="6">
        <f>X18</f>
        <v>0.7777777777777778</v>
      </c>
      <c r="Y19" s="43"/>
      <c r="Z19" s="44"/>
      <c r="AA19" s="6">
        <f>AA18</f>
        <v>1</v>
      </c>
      <c r="AB19" s="221"/>
      <c r="AC19" s="43"/>
      <c r="AD19" s="44"/>
      <c r="AE19" s="6">
        <f>AE18</f>
        <v>0.5833333333333333</v>
      </c>
      <c r="AF19" s="43"/>
      <c r="AG19" s="44"/>
      <c r="AH19" s="45">
        <f>AH18</f>
        <v>0.9540601747007441</v>
      </c>
      <c r="AI19" s="311">
        <f>U19+X19+AA19+AE19+AH19</f>
        <v>3.648504619145189</v>
      </c>
      <c r="AJ19" s="312">
        <v>5</v>
      </c>
      <c r="AK19" s="313">
        <f>AI19/AJ19</f>
        <v>0.7297009238290377</v>
      </c>
      <c r="AL19" s="215"/>
      <c r="AM19" s="114"/>
      <c r="AN19" s="112">
        <f>AN18</f>
        <v>1</v>
      </c>
      <c r="AO19" s="43"/>
      <c r="AP19" s="44"/>
      <c r="AQ19" s="23">
        <f>AQ18</f>
        <v>1</v>
      </c>
      <c r="AR19" s="44"/>
      <c r="AS19" s="44"/>
      <c r="AT19" s="6">
        <f>AT18</f>
        <v>0.9855063086379813</v>
      </c>
      <c r="AU19" s="43"/>
      <c r="AV19" s="44"/>
      <c r="AW19" s="91" t="str">
        <f>AW18</f>
        <v>х</v>
      </c>
      <c r="AX19" s="44"/>
      <c r="AY19" s="44"/>
      <c r="AZ19" s="23">
        <f>AZ18</f>
        <v>0.9845036319612591</v>
      </c>
      <c r="BA19" s="44"/>
      <c r="BB19" s="44"/>
      <c r="BC19" s="23">
        <v>0</v>
      </c>
      <c r="BD19" s="104"/>
      <c r="BE19" s="105"/>
      <c r="BF19" s="91" t="s">
        <v>32</v>
      </c>
      <c r="BG19" s="104"/>
      <c r="BH19" s="105"/>
      <c r="BI19" s="91">
        <v>1</v>
      </c>
      <c r="BJ19" s="153"/>
      <c r="BK19" s="105"/>
      <c r="BL19" s="91" t="s">
        <v>32</v>
      </c>
      <c r="BM19" s="44"/>
      <c r="BN19" s="44"/>
      <c r="BO19" s="45">
        <f>BO18</f>
        <v>0.9957651406071804</v>
      </c>
      <c r="BP19" s="354">
        <f>AN19+AQ19+AT19+AZ19+BC19+BI19+BO19</f>
        <v>5.965775081206421</v>
      </c>
      <c r="BQ19" s="355">
        <v>7</v>
      </c>
      <c r="BR19" s="356">
        <f>BP19/BQ19</f>
        <v>0.8522535830294887</v>
      </c>
      <c r="BS19" s="147"/>
      <c r="BT19" s="126"/>
      <c r="BU19" s="6">
        <f>BU18</f>
        <v>1</v>
      </c>
      <c r="BV19" s="126"/>
      <c r="BW19" s="126"/>
      <c r="BX19" s="6">
        <f>BX18</f>
        <v>1</v>
      </c>
      <c r="BY19" s="126"/>
      <c r="BZ19" s="126"/>
      <c r="CA19" s="23">
        <f>CA18</f>
        <v>1</v>
      </c>
      <c r="CB19" s="153"/>
      <c r="CC19" s="153"/>
      <c r="CD19" s="51" t="s">
        <v>32</v>
      </c>
      <c r="CE19" s="105"/>
      <c r="CF19" s="105"/>
      <c r="CG19" s="51" t="s">
        <v>32</v>
      </c>
      <c r="CH19" s="105"/>
      <c r="CI19" s="105"/>
      <c r="CJ19" s="51" t="s">
        <v>32</v>
      </c>
      <c r="CK19" s="14">
        <v>1</v>
      </c>
      <c r="CL19" s="44"/>
      <c r="CM19" s="44"/>
      <c r="CN19" s="23">
        <v>1</v>
      </c>
      <c r="CO19" s="44"/>
      <c r="CP19" s="44"/>
      <c r="CQ19" s="23">
        <v>1</v>
      </c>
      <c r="CR19" s="104"/>
      <c r="CS19" s="105"/>
      <c r="CT19" s="91" t="s">
        <v>32</v>
      </c>
      <c r="CU19" s="14">
        <v>1</v>
      </c>
      <c r="CV19" s="10">
        <v>1</v>
      </c>
      <c r="CW19" s="44"/>
      <c r="CX19" s="44"/>
      <c r="CY19" s="8">
        <f>CY18</f>
        <v>1</v>
      </c>
      <c r="CZ19" s="367">
        <f>BU19+BX19+CA19+CN19+CQ19+CY19+CV19+CU19+CK19</f>
        <v>9</v>
      </c>
      <c r="DA19" s="373">
        <v>9</v>
      </c>
      <c r="DB19" s="369">
        <f>CZ19/DA19</f>
        <v>1</v>
      </c>
      <c r="DC19" s="153"/>
      <c r="DD19" s="153"/>
      <c r="DE19" s="91" t="s">
        <v>32</v>
      </c>
      <c r="DF19" s="104"/>
      <c r="DG19" s="105"/>
      <c r="DH19" s="91" t="s">
        <v>32</v>
      </c>
      <c r="DI19" s="197"/>
      <c r="DJ19" s="153"/>
      <c r="DK19" s="91" t="s">
        <v>32</v>
      </c>
      <c r="DL19" s="16" t="s">
        <v>32</v>
      </c>
      <c r="DM19" s="159" t="s">
        <v>32</v>
      </c>
      <c r="DN19" s="104"/>
      <c r="DO19" s="105"/>
      <c r="DP19" s="91" t="s">
        <v>32</v>
      </c>
      <c r="DQ19" s="317" t="s">
        <v>32</v>
      </c>
      <c r="DR19" s="318" t="s">
        <v>32</v>
      </c>
      <c r="DS19" s="323" t="s">
        <v>32</v>
      </c>
      <c r="DT19" s="147"/>
      <c r="DU19" s="126"/>
      <c r="DV19" s="6">
        <f>DV18</f>
        <v>1</v>
      </c>
      <c r="DW19" s="126"/>
      <c r="DX19" s="126"/>
      <c r="DY19" s="6">
        <f>DY18</f>
        <v>1</v>
      </c>
      <c r="DZ19" s="126"/>
      <c r="EA19" s="126"/>
      <c r="EB19" s="45">
        <f>EB18</f>
        <v>0</v>
      </c>
      <c r="EC19" s="291">
        <f>DV19+DY19+EB19</f>
        <v>2</v>
      </c>
      <c r="ED19" s="292">
        <v>3</v>
      </c>
      <c r="EE19" s="444">
        <f>EC19/ED19</f>
        <v>0.6666666666666666</v>
      </c>
      <c r="EF19" s="386">
        <f>EC19+CZ19+BP19+AI19</f>
        <v>20.61427970035161</v>
      </c>
      <c r="EG19" s="387">
        <f>ED19+DA19+BQ19+AJ19</f>
        <v>24</v>
      </c>
      <c r="EH19" s="388">
        <f>EF19/EG19</f>
        <v>0.8589283208479838</v>
      </c>
      <c r="EI19" s="401">
        <v>4</v>
      </c>
      <c r="EJ19" s="484"/>
    </row>
    <row r="20" spans="1:140" s="1" customFormat="1" ht="19.5" customHeight="1">
      <c r="A20" s="483">
        <v>807</v>
      </c>
      <c r="B20" s="484" t="s">
        <v>13</v>
      </c>
      <c r="C20" s="46" t="s">
        <v>31</v>
      </c>
      <c r="D20" s="47" t="s">
        <v>32</v>
      </c>
      <c r="E20" s="48" t="s">
        <v>32</v>
      </c>
      <c r="F20" s="49" t="s">
        <v>32</v>
      </c>
      <c r="G20" s="171" t="s">
        <v>31</v>
      </c>
      <c r="H20" s="47" t="s">
        <v>32</v>
      </c>
      <c r="I20" s="48" t="s">
        <v>32</v>
      </c>
      <c r="J20" s="102" t="s">
        <v>31</v>
      </c>
      <c r="K20" s="103" t="s">
        <v>32</v>
      </c>
      <c r="L20" s="50" t="s">
        <v>32</v>
      </c>
      <c r="M20" s="102" t="s">
        <v>31</v>
      </c>
      <c r="N20" s="103" t="s">
        <v>32</v>
      </c>
      <c r="O20" s="186" t="s">
        <v>32</v>
      </c>
      <c r="P20" s="102" t="s">
        <v>31</v>
      </c>
      <c r="Q20" s="103" t="s">
        <v>32</v>
      </c>
      <c r="R20" s="50" t="s">
        <v>32</v>
      </c>
      <c r="S20" s="36">
        <v>3</v>
      </c>
      <c r="T20" s="24">
        <v>3</v>
      </c>
      <c r="U20" s="35">
        <f>S20/T20</f>
        <v>1</v>
      </c>
      <c r="V20" s="36">
        <v>3</v>
      </c>
      <c r="W20" s="24">
        <v>9</v>
      </c>
      <c r="X20" s="35">
        <f>1-V20/W20</f>
        <v>0.6666666666666667</v>
      </c>
      <c r="Y20" s="36">
        <v>1950</v>
      </c>
      <c r="Z20" s="24">
        <v>15441</v>
      </c>
      <c r="AA20" s="35">
        <f>1-Y20/Z20</f>
        <v>0.8737128424324849</v>
      </c>
      <c r="AB20" s="199"/>
      <c r="AC20" s="36">
        <v>7</v>
      </c>
      <c r="AD20" s="24">
        <v>12</v>
      </c>
      <c r="AE20" s="35">
        <f>1-AC20/AD20</f>
        <v>0.41666666666666663</v>
      </c>
      <c r="AF20" s="36">
        <v>1929</v>
      </c>
      <c r="AG20" s="24">
        <v>16743</v>
      </c>
      <c r="AH20" s="37">
        <f>1-AF20/AG20</f>
        <v>0.8847876724601326</v>
      </c>
      <c r="AI20" s="329"/>
      <c r="AJ20" s="309"/>
      <c r="AK20" s="310"/>
      <c r="AL20" s="226">
        <v>2</v>
      </c>
      <c r="AM20" s="113">
        <v>2</v>
      </c>
      <c r="AN20" s="111">
        <f>AL20/AM20</f>
        <v>1</v>
      </c>
      <c r="AO20" s="36">
        <v>0</v>
      </c>
      <c r="AP20" s="24">
        <v>12</v>
      </c>
      <c r="AQ20" s="21">
        <f>1-AO20/AP20</f>
        <v>1</v>
      </c>
      <c r="AR20" s="24">
        <v>16361</v>
      </c>
      <c r="AS20" s="24">
        <v>16743</v>
      </c>
      <c r="AT20" s="35">
        <f>AR20/AS20</f>
        <v>0.9771844950128412</v>
      </c>
      <c r="AU20" s="36">
        <v>0</v>
      </c>
      <c r="AV20" s="24">
        <v>200</v>
      </c>
      <c r="AW20" s="90">
        <f>1-AU20/AV20</f>
        <v>1</v>
      </c>
      <c r="AX20" s="24">
        <v>376</v>
      </c>
      <c r="AY20" s="24">
        <v>16543</v>
      </c>
      <c r="AZ20" s="21">
        <f>1-AX20/AY20</f>
        <v>0.9772713534425437</v>
      </c>
      <c r="BA20" s="24">
        <v>7164</v>
      </c>
      <c r="BB20" s="24">
        <v>4042</v>
      </c>
      <c r="BC20" s="21">
        <f>(BA20-BB20)/BB20</f>
        <v>0.7723899059871351</v>
      </c>
      <c r="BD20" s="119">
        <v>2</v>
      </c>
      <c r="BE20" s="119">
        <v>2</v>
      </c>
      <c r="BF20" s="35">
        <f>BD20/BE20</f>
        <v>1</v>
      </c>
      <c r="BG20" s="36">
        <v>194</v>
      </c>
      <c r="BH20" s="24">
        <v>200</v>
      </c>
      <c r="BI20" s="21">
        <f>1-BG20/BH20</f>
        <v>0.030000000000000027</v>
      </c>
      <c r="BJ20" s="102" t="s">
        <v>32</v>
      </c>
      <c r="BK20" s="103" t="s">
        <v>32</v>
      </c>
      <c r="BL20" s="90" t="s">
        <v>32</v>
      </c>
      <c r="BM20" s="24">
        <v>485.25</v>
      </c>
      <c r="BN20" s="24">
        <v>16361.18</v>
      </c>
      <c r="BO20" s="37">
        <f>1-BM20/BN20</f>
        <v>0.970341381245118</v>
      </c>
      <c r="BP20" s="358"/>
      <c r="BQ20" s="352"/>
      <c r="BR20" s="357"/>
      <c r="BS20" s="146">
        <v>14</v>
      </c>
      <c r="BT20" s="119">
        <v>14</v>
      </c>
      <c r="BU20" s="35">
        <f>BS20/BT20</f>
        <v>1</v>
      </c>
      <c r="BV20" s="119">
        <v>14</v>
      </c>
      <c r="BW20" s="119">
        <v>14</v>
      </c>
      <c r="BX20" s="35">
        <f>BV20/BW20</f>
        <v>1</v>
      </c>
      <c r="BY20" s="119">
        <v>0</v>
      </c>
      <c r="BZ20" s="119">
        <v>14</v>
      </c>
      <c r="CA20" s="21">
        <f>1-BY20/BZ20</f>
        <v>1</v>
      </c>
      <c r="CB20" s="151" t="s">
        <v>32</v>
      </c>
      <c r="CC20" s="151" t="s">
        <v>32</v>
      </c>
      <c r="CD20" s="82" t="s">
        <v>32</v>
      </c>
      <c r="CE20" s="103" t="s">
        <v>32</v>
      </c>
      <c r="CF20" s="103" t="s">
        <v>32</v>
      </c>
      <c r="CG20" s="82" t="s">
        <v>32</v>
      </c>
      <c r="CH20" s="103" t="s">
        <v>32</v>
      </c>
      <c r="CI20" s="103" t="s">
        <v>32</v>
      </c>
      <c r="CJ20" s="82" t="s">
        <v>32</v>
      </c>
      <c r="CK20" s="15"/>
      <c r="CL20" s="24">
        <v>0</v>
      </c>
      <c r="CM20" s="24">
        <v>71.2</v>
      </c>
      <c r="CN20" s="21">
        <v>0</v>
      </c>
      <c r="CO20" s="24">
        <v>0</v>
      </c>
      <c r="CP20" s="24">
        <v>0</v>
      </c>
      <c r="CQ20" s="21">
        <v>0</v>
      </c>
      <c r="CR20" s="102" t="s">
        <v>32</v>
      </c>
      <c r="CS20" s="103" t="s">
        <v>32</v>
      </c>
      <c r="CT20" s="90" t="s">
        <v>32</v>
      </c>
      <c r="CU20" s="15"/>
      <c r="CV20" s="9"/>
      <c r="CW20" s="24">
        <v>0</v>
      </c>
      <c r="CX20" s="24">
        <v>16361.18</v>
      </c>
      <c r="CY20" s="7">
        <f>1-CW20/CX20</f>
        <v>1</v>
      </c>
      <c r="CZ20" s="370"/>
      <c r="DA20" s="372"/>
      <c r="DB20" s="366"/>
      <c r="DC20" s="151" t="s">
        <v>32</v>
      </c>
      <c r="DD20" s="151" t="s">
        <v>32</v>
      </c>
      <c r="DE20" s="90" t="s">
        <v>32</v>
      </c>
      <c r="DF20" s="102" t="s">
        <v>32</v>
      </c>
      <c r="DG20" s="103" t="s">
        <v>32</v>
      </c>
      <c r="DH20" s="90" t="s">
        <v>32</v>
      </c>
      <c r="DI20" s="196" t="s">
        <v>32</v>
      </c>
      <c r="DJ20" s="151" t="s">
        <v>32</v>
      </c>
      <c r="DK20" s="90" t="s">
        <v>32</v>
      </c>
      <c r="DL20" s="17"/>
      <c r="DM20" s="246"/>
      <c r="DN20" s="102" t="s">
        <v>32</v>
      </c>
      <c r="DO20" s="103" t="s">
        <v>32</v>
      </c>
      <c r="DP20" s="90" t="s">
        <v>32</v>
      </c>
      <c r="DQ20" s="314"/>
      <c r="DR20" s="320"/>
      <c r="DS20" s="324"/>
      <c r="DT20" s="146">
        <v>1</v>
      </c>
      <c r="DU20" s="119">
        <v>1</v>
      </c>
      <c r="DV20" s="35">
        <f>DT20/DU20</f>
        <v>1</v>
      </c>
      <c r="DW20" s="119">
        <v>0</v>
      </c>
      <c r="DX20" s="119">
        <v>1</v>
      </c>
      <c r="DY20" s="35">
        <f>DW20/DX20</f>
        <v>0</v>
      </c>
      <c r="DZ20" s="119">
        <v>0</v>
      </c>
      <c r="EA20" s="119">
        <v>1</v>
      </c>
      <c r="EB20" s="37">
        <f>DZ20/EA20</f>
        <v>0</v>
      </c>
      <c r="EC20" s="293"/>
      <c r="ED20" s="294"/>
      <c r="EE20" s="445"/>
      <c r="EF20" s="389"/>
      <c r="EG20" s="390"/>
      <c r="EH20" s="391"/>
      <c r="EI20" s="402"/>
      <c r="EJ20" s="484" t="s">
        <v>13</v>
      </c>
    </row>
    <row r="21" spans="1:140" s="1" customFormat="1" ht="19.5" customHeight="1">
      <c r="A21" s="483"/>
      <c r="B21" s="484"/>
      <c r="C21" s="38"/>
      <c r="D21" s="39"/>
      <c r="E21" s="40" t="s">
        <v>32</v>
      </c>
      <c r="F21" s="41" t="s">
        <v>32</v>
      </c>
      <c r="G21" s="172"/>
      <c r="H21" s="39"/>
      <c r="I21" s="40" t="s">
        <v>32</v>
      </c>
      <c r="J21" s="104"/>
      <c r="K21" s="105"/>
      <c r="L21" s="51" t="s">
        <v>32</v>
      </c>
      <c r="M21" s="104"/>
      <c r="N21" s="105"/>
      <c r="O21" s="187" t="s">
        <v>32</v>
      </c>
      <c r="P21" s="104"/>
      <c r="Q21" s="105"/>
      <c r="R21" s="51" t="s">
        <v>32</v>
      </c>
      <c r="S21" s="43"/>
      <c r="T21" s="44"/>
      <c r="U21" s="6">
        <f>U20</f>
        <v>1</v>
      </c>
      <c r="V21" s="43"/>
      <c r="W21" s="44"/>
      <c r="X21" s="6">
        <f>X20</f>
        <v>0.6666666666666667</v>
      </c>
      <c r="Y21" s="43"/>
      <c r="Z21" s="44"/>
      <c r="AA21" s="6">
        <f>AA20</f>
        <v>0.8737128424324849</v>
      </c>
      <c r="AB21" s="199"/>
      <c r="AC21" s="43"/>
      <c r="AD21" s="44"/>
      <c r="AE21" s="6">
        <f>AE20</f>
        <v>0.41666666666666663</v>
      </c>
      <c r="AF21" s="43"/>
      <c r="AG21" s="44"/>
      <c r="AH21" s="45">
        <f>AH20</f>
        <v>0.8847876724601326</v>
      </c>
      <c r="AI21" s="339">
        <f>U21+X21+AA21+AE21+AH21</f>
        <v>3.841833848225951</v>
      </c>
      <c r="AJ21" s="312">
        <v>5</v>
      </c>
      <c r="AK21" s="313">
        <f>AI21/AJ21</f>
        <v>0.7683667696451902</v>
      </c>
      <c r="AL21" s="215"/>
      <c r="AM21" s="114"/>
      <c r="AN21" s="112">
        <f>AN20</f>
        <v>1</v>
      </c>
      <c r="AO21" s="43"/>
      <c r="AP21" s="44"/>
      <c r="AQ21" s="23">
        <f>AQ20</f>
        <v>1</v>
      </c>
      <c r="AR21" s="44"/>
      <c r="AS21" s="44"/>
      <c r="AT21" s="6">
        <f>AT20</f>
        <v>0.9771844950128412</v>
      </c>
      <c r="AU21" s="43"/>
      <c r="AV21" s="44"/>
      <c r="AW21" s="91">
        <f>AW20</f>
        <v>1</v>
      </c>
      <c r="AX21" s="44"/>
      <c r="AY21" s="44"/>
      <c r="AZ21" s="23">
        <f>AZ20</f>
        <v>0.9772713534425437</v>
      </c>
      <c r="BA21" s="44"/>
      <c r="BB21" s="44"/>
      <c r="BC21" s="23">
        <f>1-BC20</f>
        <v>0.22761009401286492</v>
      </c>
      <c r="BD21" s="126"/>
      <c r="BE21" s="126"/>
      <c r="BF21" s="6">
        <f>BF20</f>
        <v>1</v>
      </c>
      <c r="BG21" s="43"/>
      <c r="BH21" s="44"/>
      <c r="BI21" s="23">
        <v>1</v>
      </c>
      <c r="BJ21" s="104"/>
      <c r="BK21" s="105"/>
      <c r="BL21" s="91" t="s">
        <v>32</v>
      </c>
      <c r="BM21" s="44"/>
      <c r="BN21" s="44"/>
      <c r="BO21" s="45">
        <f>BO20</f>
        <v>0.970341381245118</v>
      </c>
      <c r="BP21" s="359">
        <f>AN21+AQ21+AT21+AW21+AZ21+BC21+BF21+BI21+BO21</f>
        <v>8.15240732371337</v>
      </c>
      <c r="BQ21" s="355">
        <v>9</v>
      </c>
      <c r="BR21" s="356">
        <f>BP21/BQ21</f>
        <v>0.9058230359681522</v>
      </c>
      <c r="BS21" s="147"/>
      <c r="BT21" s="126"/>
      <c r="BU21" s="6">
        <f>BU20</f>
        <v>1</v>
      </c>
      <c r="BV21" s="126"/>
      <c r="BW21" s="126"/>
      <c r="BX21" s="6">
        <f>BX20</f>
        <v>1</v>
      </c>
      <c r="BY21" s="126"/>
      <c r="BZ21" s="126"/>
      <c r="CA21" s="23">
        <f>CA20</f>
        <v>1</v>
      </c>
      <c r="CB21" s="153"/>
      <c r="CC21" s="153"/>
      <c r="CD21" s="51" t="s">
        <v>32</v>
      </c>
      <c r="CE21" s="105"/>
      <c r="CF21" s="105"/>
      <c r="CG21" s="51" t="s">
        <v>32</v>
      </c>
      <c r="CH21" s="105"/>
      <c r="CI21" s="105"/>
      <c r="CJ21" s="51" t="s">
        <v>32</v>
      </c>
      <c r="CK21" s="14">
        <v>1</v>
      </c>
      <c r="CL21" s="44"/>
      <c r="CM21" s="44"/>
      <c r="CN21" s="23">
        <v>1</v>
      </c>
      <c r="CO21" s="44"/>
      <c r="CP21" s="44"/>
      <c r="CQ21" s="23">
        <v>1</v>
      </c>
      <c r="CR21" s="104"/>
      <c r="CS21" s="105"/>
      <c r="CT21" s="91" t="s">
        <v>32</v>
      </c>
      <c r="CU21" s="14">
        <v>1</v>
      </c>
      <c r="CV21" s="14">
        <v>1</v>
      </c>
      <c r="CW21" s="44"/>
      <c r="CX21" s="44"/>
      <c r="CY21" s="8">
        <f>CY20</f>
        <v>1</v>
      </c>
      <c r="CZ21" s="367">
        <f>BU21+BX21+CA21+CN21+CQ21+CY21+CV21+CU21+CK21</f>
        <v>9</v>
      </c>
      <c r="DA21" s="373">
        <v>9</v>
      </c>
      <c r="DB21" s="369">
        <f>CZ21/DA21</f>
        <v>1</v>
      </c>
      <c r="DC21" s="153"/>
      <c r="DD21" s="153"/>
      <c r="DE21" s="91" t="s">
        <v>32</v>
      </c>
      <c r="DF21" s="104"/>
      <c r="DG21" s="105"/>
      <c r="DH21" s="91" t="s">
        <v>32</v>
      </c>
      <c r="DI21" s="197"/>
      <c r="DJ21" s="153"/>
      <c r="DK21" s="91" t="s">
        <v>32</v>
      </c>
      <c r="DL21" s="16" t="s">
        <v>32</v>
      </c>
      <c r="DM21" s="159" t="s">
        <v>32</v>
      </c>
      <c r="DN21" s="104"/>
      <c r="DO21" s="105"/>
      <c r="DP21" s="91" t="s">
        <v>32</v>
      </c>
      <c r="DQ21" s="321" t="s">
        <v>32</v>
      </c>
      <c r="DR21" s="325" t="s">
        <v>32</v>
      </c>
      <c r="DS21" s="326" t="s">
        <v>32</v>
      </c>
      <c r="DT21" s="147"/>
      <c r="DU21" s="126"/>
      <c r="DV21" s="6">
        <f>DV20</f>
        <v>1</v>
      </c>
      <c r="DW21" s="126"/>
      <c r="DX21" s="126"/>
      <c r="DY21" s="6">
        <f>DY20</f>
        <v>0</v>
      </c>
      <c r="DZ21" s="126"/>
      <c r="EA21" s="126"/>
      <c r="EB21" s="45">
        <f>EB20</f>
        <v>0</v>
      </c>
      <c r="EC21" s="295">
        <f>DV21+DY21+EB21</f>
        <v>1</v>
      </c>
      <c r="ED21" s="296">
        <v>3</v>
      </c>
      <c r="EE21" s="446">
        <f>EC21/ED21</f>
        <v>0.3333333333333333</v>
      </c>
      <c r="EF21" s="392">
        <f>EC21+CZ21+BP21+AI21</f>
        <v>21.994241171939322</v>
      </c>
      <c r="EG21" s="393">
        <f>ED21+DA21+BQ21+AJ21</f>
        <v>26</v>
      </c>
      <c r="EH21" s="394">
        <f>EF21/EG21</f>
        <v>0.845932352766897</v>
      </c>
      <c r="EI21" s="403">
        <v>5</v>
      </c>
      <c r="EJ21" s="484"/>
    </row>
    <row r="22" spans="1:140" s="1" customFormat="1" ht="19.5" customHeight="1">
      <c r="A22" s="483">
        <v>808</v>
      </c>
      <c r="B22" s="484" t="s">
        <v>14</v>
      </c>
      <c r="C22" s="46" t="s">
        <v>31</v>
      </c>
      <c r="D22" s="47" t="s">
        <v>32</v>
      </c>
      <c r="E22" s="48" t="s">
        <v>32</v>
      </c>
      <c r="F22" s="49" t="s">
        <v>32</v>
      </c>
      <c r="G22" s="171" t="s">
        <v>31</v>
      </c>
      <c r="H22" s="47" t="s">
        <v>32</v>
      </c>
      <c r="I22" s="48" t="s">
        <v>32</v>
      </c>
      <c r="J22" s="102" t="s">
        <v>31</v>
      </c>
      <c r="K22" s="103" t="s">
        <v>32</v>
      </c>
      <c r="L22" s="50" t="s">
        <v>32</v>
      </c>
      <c r="M22" s="102" t="s">
        <v>31</v>
      </c>
      <c r="N22" s="103" t="s">
        <v>32</v>
      </c>
      <c r="O22" s="186" t="s">
        <v>32</v>
      </c>
      <c r="P22" s="102" t="s">
        <v>31</v>
      </c>
      <c r="Q22" s="103" t="s">
        <v>32</v>
      </c>
      <c r="R22" s="50" t="s">
        <v>32</v>
      </c>
      <c r="S22" s="36">
        <v>0</v>
      </c>
      <c r="T22" s="24">
        <v>1</v>
      </c>
      <c r="U22" s="35">
        <f>S22/T22</f>
        <v>0</v>
      </c>
      <c r="V22" s="36">
        <v>1</v>
      </c>
      <c r="W22" s="24">
        <v>9</v>
      </c>
      <c r="X22" s="35">
        <f>1-V22/W22</f>
        <v>0.8888888888888888</v>
      </c>
      <c r="Y22" s="36">
        <v>0</v>
      </c>
      <c r="Z22" s="24">
        <v>4691</v>
      </c>
      <c r="AA22" s="35">
        <f>1-Y22/Z22</f>
        <v>1</v>
      </c>
      <c r="AB22" s="221"/>
      <c r="AC22" s="36">
        <v>9</v>
      </c>
      <c r="AD22" s="24">
        <v>12</v>
      </c>
      <c r="AE22" s="35">
        <f>1-AC22/AD22</f>
        <v>0.25</v>
      </c>
      <c r="AF22" s="36">
        <v>513</v>
      </c>
      <c r="AG22" s="24">
        <v>5211</v>
      </c>
      <c r="AH22" s="37">
        <f>1-AF22/AG22</f>
        <v>0.9015544041450777</v>
      </c>
      <c r="AI22" s="308"/>
      <c r="AJ22" s="309"/>
      <c r="AK22" s="310"/>
      <c r="AL22" s="226">
        <v>2</v>
      </c>
      <c r="AM22" s="113">
        <v>2</v>
      </c>
      <c r="AN22" s="111">
        <f>AL22/AM22</f>
        <v>1</v>
      </c>
      <c r="AO22" s="36">
        <v>0</v>
      </c>
      <c r="AP22" s="24">
        <v>12</v>
      </c>
      <c r="AQ22" s="21">
        <f>1-AO22/AP22</f>
        <v>1</v>
      </c>
      <c r="AR22" s="24">
        <v>5210</v>
      </c>
      <c r="AS22" s="24">
        <v>5211</v>
      </c>
      <c r="AT22" s="35">
        <f>AR22/AS22</f>
        <v>0.9998080982536941</v>
      </c>
      <c r="AU22" s="95" t="s">
        <v>32</v>
      </c>
      <c r="AV22" s="95" t="s">
        <v>32</v>
      </c>
      <c r="AW22" s="90" t="s">
        <v>32</v>
      </c>
      <c r="AX22" s="24">
        <v>1</v>
      </c>
      <c r="AY22" s="24">
        <v>5211</v>
      </c>
      <c r="AZ22" s="21">
        <f>1-AX22/AY22</f>
        <v>0.9998080982536941</v>
      </c>
      <c r="BA22" s="24">
        <v>2333</v>
      </c>
      <c r="BB22" s="24">
        <v>1302</v>
      </c>
      <c r="BC22" s="64">
        <f>(BA22-BB22)/BB22</f>
        <v>0.7918586789554531</v>
      </c>
      <c r="BD22" s="102" t="s">
        <v>32</v>
      </c>
      <c r="BE22" s="103" t="s">
        <v>32</v>
      </c>
      <c r="BF22" s="90" t="s">
        <v>32</v>
      </c>
      <c r="BG22" s="102" t="s">
        <v>32</v>
      </c>
      <c r="BH22" s="103" t="s">
        <v>32</v>
      </c>
      <c r="BI22" s="90" t="s">
        <v>32</v>
      </c>
      <c r="BJ22" s="196" t="s">
        <v>32</v>
      </c>
      <c r="BK22" s="103" t="s">
        <v>32</v>
      </c>
      <c r="BL22" s="90" t="s">
        <v>32</v>
      </c>
      <c r="BM22" s="24">
        <v>0</v>
      </c>
      <c r="BN22" s="24">
        <v>5209.54</v>
      </c>
      <c r="BO22" s="37">
        <f>1-BM22/BN22</f>
        <v>1</v>
      </c>
      <c r="BP22" s="351"/>
      <c r="BQ22" s="352"/>
      <c r="BR22" s="353"/>
      <c r="BS22" s="146">
        <v>14</v>
      </c>
      <c r="BT22" s="119">
        <v>14</v>
      </c>
      <c r="BU22" s="35">
        <f>BS22/BT22</f>
        <v>1</v>
      </c>
      <c r="BV22" s="119">
        <v>14</v>
      </c>
      <c r="BW22" s="119">
        <v>14</v>
      </c>
      <c r="BX22" s="35">
        <f>BV22/BW22</f>
        <v>1</v>
      </c>
      <c r="BY22" s="119">
        <v>0</v>
      </c>
      <c r="BZ22" s="119">
        <v>14</v>
      </c>
      <c r="CA22" s="21">
        <f>1-BY22/BZ22</f>
        <v>1</v>
      </c>
      <c r="CB22" s="151" t="s">
        <v>32</v>
      </c>
      <c r="CC22" s="151" t="s">
        <v>32</v>
      </c>
      <c r="CD22" s="82" t="s">
        <v>32</v>
      </c>
      <c r="CE22" s="103" t="s">
        <v>32</v>
      </c>
      <c r="CF22" s="103" t="s">
        <v>32</v>
      </c>
      <c r="CG22" s="82" t="s">
        <v>32</v>
      </c>
      <c r="CH22" s="103" t="s">
        <v>32</v>
      </c>
      <c r="CI22" s="103" t="s">
        <v>32</v>
      </c>
      <c r="CJ22" s="82" t="s">
        <v>32</v>
      </c>
      <c r="CK22" s="17"/>
      <c r="CL22" s="24">
        <v>19.07</v>
      </c>
      <c r="CM22" s="24">
        <v>13.8</v>
      </c>
      <c r="CN22" s="21">
        <f>CL22/CM22</f>
        <v>1.3818840579710145</v>
      </c>
      <c r="CO22" s="24">
        <v>0</v>
      </c>
      <c r="CP22" s="24">
        <v>0</v>
      </c>
      <c r="CQ22" s="21">
        <v>0</v>
      </c>
      <c r="CR22" s="102" t="s">
        <v>32</v>
      </c>
      <c r="CS22" s="103" t="s">
        <v>32</v>
      </c>
      <c r="CT22" s="90" t="s">
        <v>32</v>
      </c>
      <c r="CU22" s="15"/>
      <c r="CV22" s="15"/>
      <c r="CW22" s="24">
        <v>0</v>
      </c>
      <c r="CX22" s="24">
        <v>5209.54</v>
      </c>
      <c r="CY22" s="7">
        <f>1-CW22/CX22</f>
        <v>1</v>
      </c>
      <c r="CZ22" s="370"/>
      <c r="DA22" s="372"/>
      <c r="DB22" s="366"/>
      <c r="DC22" s="151" t="s">
        <v>32</v>
      </c>
      <c r="DD22" s="151" t="s">
        <v>32</v>
      </c>
      <c r="DE22" s="90" t="s">
        <v>32</v>
      </c>
      <c r="DF22" s="102" t="s">
        <v>32</v>
      </c>
      <c r="DG22" s="103" t="s">
        <v>32</v>
      </c>
      <c r="DH22" s="90" t="s">
        <v>32</v>
      </c>
      <c r="DI22" s="196" t="s">
        <v>32</v>
      </c>
      <c r="DJ22" s="151" t="s">
        <v>32</v>
      </c>
      <c r="DK22" s="90" t="s">
        <v>32</v>
      </c>
      <c r="DL22" s="17"/>
      <c r="DM22" s="246"/>
      <c r="DN22" s="102" t="s">
        <v>32</v>
      </c>
      <c r="DO22" s="103" t="s">
        <v>32</v>
      </c>
      <c r="DP22" s="90" t="s">
        <v>32</v>
      </c>
      <c r="DQ22" s="322"/>
      <c r="DR22" s="315"/>
      <c r="DS22" s="316"/>
      <c r="DT22" s="146">
        <v>0</v>
      </c>
      <c r="DU22" s="119">
        <v>1</v>
      </c>
      <c r="DV22" s="35">
        <f>DT22/DU22</f>
        <v>0</v>
      </c>
      <c r="DW22" s="119">
        <v>0</v>
      </c>
      <c r="DX22" s="119">
        <v>1</v>
      </c>
      <c r="DY22" s="35">
        <f>DW22/DX22</f>
        <v>0</v>
      </c>
      <c r="DZ22" s="119">
        <v>0</v>
      </c>
      <c r="EA22" s="119">
        <v>1</v>
      </c>
      <c r="EB22" s="37">
        <f>DZ22/EA22</f>
        <v>0</v>
      </c>
      <c r="EC22" s="289"/>
      <c r="ED22" s="290"/>
      <c r="EE22" s="444"/>
      <c r="EF22" s="395"/>
      <c r="EG22" s="396"/>
      <c r="EH22" s="388"/>
      <c r="EI22" s="401"/>
      <c r="EJ22" s="484" t="s">
        <v>14</v>
      </c>
    </row>
    <row r="23" spans="1:140" s="1" customFormat="1" ht="19.5" customHeight="1">
      <c r="A23" s="483"/>
      <c r="B23" s="484"/>
      <c r="C23" s="38"/>
      <c r="D23" s="39"/>
      <c r="E23" s="40" t="s">
        <v>32</v>
      </c>
      <c r="F23" s="41" t="s">
        <v>32</v>
      </c>
      <c r="G23" s="172"/>
      <c r="H23" s="39"/>
      <c r="I23" s="40" t="s">
        <v>32</v>
      </c>
      <c r="J23" s="104"/>
      <c r="K23" s="105"/>
      <c r="L23" s="51" t="s">
        <v>32</v>
      </c>
      <c r="M23" s="104"/>
      <c r="N23" s="105"/>
      <c r="O23" s="187" t="s">
        <v>32</v>
      </c>
      <c r="P23" s="104"/>
      <c r="Q23" s="105"/>
      <c r="R23" s="51" t="s">
        <v>32</v>
      </c>
      <c r="S23" s="43"/>
      <c r="T23" s="44"/>
      <c r="U23" s="6">
        <f>U22</f>
        <v>0</v>
      </c>
      <c r="V23" s="43"/>
      <c r="W23" s="44"/>
      <c r="X23" s="6">
        <f>X22</f>
        <v>0.8888888888888888</v>
      </c>
      <c r="Y23" s="43"/>
      <c r="Z23" s="44"/>
      <c r="AA23" s="6">
        <f>AA22</f>
        <v>1</v>
      </c>
      <c r="AB23" s="221"/>
      <c r="AC23" s="43"/>
      <c r="AD23" s="44"/>
      <c r="AE23" s="6">
        <f>AE22</f>
        <v>0.25</v>
      </c>
      <c r="AF23" s="43"/>
      <c r="AG23" s="44"/>
      <c r="AH23" s="45">
        <f>AH22</f>
        <v>0.9015544041450777</v>
      </c>
      <c r="AI23" s="311">
        <f>U23+X23+AA23+AE23+AH23</f>
        <v>3.0404432930339667</v>
      </c>
      <c r="AJ23" s="312">
        <v>5</v>
      </c>
      <c r="AK23" s="313">
        <f>AI23/AJ23</f>
        <v>0.6080886586067933</v>
      </c>
      <c r="AL23" s="215"/>
      <c r="AM23" s="114"/>
      <c r="AN23" s="112">
        <f>AN22</f>
        <v>1</v>
      </c>
      <c r="AO23" s="43"/>
      <c r="AP23" s="44"/>
      <c r="AQ23" s="23">
        <f>AQ22</f>
        <v>1</v>
      </c>
      <c r="AR23" s="44"/>
      <c r="AS23" s="44"/>
      <c r="AT23" s="6">
        <f>AT22</f>
        <v>0.9998080982536941</v>
      </c>
      <c r="AU23" s="43"/>
      <c r="AV23" s="44"/>
      <c r="AW23" s="91" t="str">
        <f>AW22</f>
        <v>х</v>
      </c>
      <c r="AX23" s="44"/>
      <c r="AY23" s="44"/>
      <c r="AZ23" s="23">
        <f>AZ22</f>
        <v>0.9998080982536941</v>
      </c>
      <c r="BA23" s="44"/>
      <c r="BB23" s="44"/>
      <c r="BC23" s="23">
        <f>1-BC22</f>
        <v>0.20814132104454686</v>
      </c>
      <c r="BD23" s="104"/>
      <c r="BE23" s="105"/>
      <c r="BF23" s="91" t="s">
        <v>32</v>
      </c>
      <c r="BG23" s="104"/>
      <c r="BH23" s="105"/>
      <c r="BI23" s="91" t="s">
        <v>32</v>
      </c>
      <c r="BJ23" s="197"/>
      <c r="BK23" s="105"/>
      <c r="BL23" s="91" t="s">
        <v>32</v>
      </c>
      <c r="BM23" s="44"/>
      <c r="BN23" s="44"/>
      <c r="BO23" s="45">
        <f>BO22</f>
        <v>1</v>
      </c>
      <c r="BP23" s="354">
        <f>AN23+AQ23+AT23+AZ23+BC23+BO23</f>
        <v>5.207757517551935</v>
      </c>
      <c r="BQ23" s="355">
        <v>6</v>
      </c>
      <c r="BR23" s="356">
        <f>BP23/BQ23</f>
        <v>0.8679595862586558</v>
      </c>
      <c r="BS23" s="147"/>
      <c r="BT23" s="126"/>
      <c r="BU23" s="6">
        <f>BU22</f>
        <v>1</v>
      </c>
      <c r="BV23" s="126"/>
      <c r="BW23" s="126"/>
      <c r="BX23" s="6">
        <f>BX22</f>
        <v>1</v>
      </c>
      <c r="BY23" s="126"/>
      <c r="BZ23" s="126"/>
      <c r="CA23" s="23">
        <f>CA22</f>
        <v>1</v>
      </c>
      <c r="CB23" s="153"/>
      <c r="CC23" s="153"/>
      <c r="CD23" s="51" t="s">
        <v>32</v>
      </c>
      <c r="CE23" s="105"/>
      <c r="CF23" s="105"/>
      <c r="CG23" s="51" t="s">
        <v>32</v>
      </c>
      <c r="CH23" s="105"/>
      <c r="CI23" s="105"/>
      <c r="CJ23" s="51" t="s">
        <v>32</v>
      </c>
      <c r="CK23" s="14">
        <v>1</v>
      </c>
      <c r="CL23" s="44"/>
      <c r="CM23" s="44"/>
      <c r="CN23" s="23">
        <v>0</v>
      </c>
      <c r="CO23" s="44"/>
      <c r="CP23" s="44"/>
      <c r="CQ23" s="23">
        <v>1</v>
      </c>
      <c r="CR23" s="104"/>
      <c r="CS23" s="105"/>
      <c r="CT23" s="91" t="s">
        <v>32</v>
      </c>
      <c r="CU23" s="14">
        <v>1</v>
      </c>
      <c r="CV23" s="14">
        <v>1</v>
      </c>
      <c r="CW23" s="44"/>
      <c r="CX23" s="44"/>
      <c r="CY23" s="8">
        <f>CY22</f>
        <v>1</v>
      </c>
      <c r="CZ23" s="367">
        <f>BU23+BX23+CA23+CN23+CQ23+CY23+CV23+CU23+CK23</f>
        <v>8</v>
      </c>
      <c r="DA23" s="373">
        <v>9</v>
      </c>
      <c r="DB23" s="369">
        <f>CZ23/DA23</f>
        <v>0.8888888888888888</v>
      </c>
      <c r="DC23" s="153"/>
      <c r="DD23" s="153"/>
      <c r="DE23" s="91" t="s">
        <v>32</v>
      </c>
      <c r="DF23" s="104"/>
      <c r="DG23" s="105"/>
      <c r="DH23" s="91" t="s">
        <v>32</v>
      </c>
      <c r="DI23" s="197"/>
      <c r="DJ23" s="153"/>
      <c r="DK23" s="91" t="s">
        <v>32</v>
      </c>
      <c r="DL23" s="16" t="s">
        <v>32</v>
      </c>
      <c r="DM23" s="159" t="s">
        <v>32</v>
      </c>
      <c r="DN23" s="104"/>
      <c r="DO23" s="105"/>
      <c r="DP23" s="91" t="s">
        <v>32</v>
      </c>
      <c r="DQ23" s="317" t="s">
        <v>32</v>
      </c>
      <c r="DR23" s="325" t="s">
        <v>32</v>
      </c>
      <c r="DS23" s="323" t="s">
        <v>32</v>
      </c>
      <c r="DT23" s="147"/>
      <c r="DU23" s="126"/>
      <c r="DV23" s="6">
        <f>DV22</f>
        <v>0</v>
      </c>
      <c r="DW23" s="126"/>
      <c r="DX23" s="126"/>
      <c r="DY23" s="6">
        <f>DY22</f>
        <v>0</v>
      </c>
      <c r="DZ23" s="126"/>
      <c r="EA23" s="126"/>
      <c r="EB23" s="45">
        <f>EB22</f>
        <v>0</v>
      </c>
      <c r="EC23" s="291">
        <f>DV23+DY23+EB23</f>
        <v>0</v>
      </c>
      <c r="ED23" s="292">
        <v>3</v>
      </c>
      <c r="EE23" s="444">
        <f>EC23/ED23</f>
        <v>0</v>
      </c>
      <c r="EF23" s="386">
        <f>EC23+CZ23+BP23+AI23</f>
        <v>16.2482008105859</v>
      </c>
      <c r="EG23" s="387">
        <f>ED23+DA23+BQ23+AJ23</f>
        <v>23</v>
      </c>
      <c r="EH23" s="388">
        <f>EF23/EG23</f>
        <v>0.7064435135037348</v>
      </c>
      <c r="EI23" s="401">
        <v>16</v>
      </c>
      <c r="EJ23" s="484"/>
    </row>
    <row r="24" spans="1:140" s="83" customFormat="1" ht="19.5" customHeight="1">
      <c r="A24" s="481">
        <v>809</v>
      </c>
      <c r="B24" s="482" t="s">
        <v>15</v>
      </c>
      <c r="C24" s="46">
        <v>9</v>
      </c>
      <c r="D24" s="47">
        <v>9</v>
      </c>
      <c r="E24" s="32">
        <f>C24/D24</f>
        <v>1</v>
      </c>
      <c r="F24" s="49">
        <v>0.96</v>
      </c>
      <c r="G24" s="175">
        <v>9</v>
      </c>
      <c r="H24" s="176">
        <v>9</v>
      </c>
      <c r="I24" s="34">
        <f>G24/H24</f>
        <v>1</v>
      </c>
      <c r="J24" s="36">
        <v>111000</v>
      </c>
      <c r="K24" s="24">
        <v>140287</v>
      </c>
      <c r="L24" s="35">
        <f>J24/K24</f>
        <v>0.7912351108798392</v>
      </c>
      <c r="M24" s="102" t="s">
        <v>31</v>
      </c>
      <c r="N24" s="103" t="s">
        <v>32</v>
      </c>
      <c r="O24" s="186" t="s">
        <v>32</v>
      </c>
      <c r="P24" s="36">
        <v>1</v>
      </c>
      <c r="Q24" s="24">
        <v>1</v>
      </c>
      <c r="R24" s="35">
        <f>P24/Q24</f>
        <v>1</v>
      </c>
      <c r="S24" s="36">
        <v>4</v>
      </c>
      <c r="T24" s="24">
        <v>4</v>
      </c>
      <c r="U24" s="35">
        <f>S24/T24</f>
        <v>1</v>
      </c>
      <c r="V24" s="36">
        <v>2</v>
      </c>
      <c r="W24" s="24">
        <v>9</v>
      </c>
      <c r="X24" s="35">
        <f>1-V24/W24</f>
        <v>0.7777777777777778</v>
      </c>
      <c r="Y24" s="36">
        <v>0</v>
      </c>
      <c r="Z24" s="24">
        <v>114782</v>
      </c>
      <c r="AA24" s="35">
        <f>1-Y24/Z24</f>
        <v>1</v>
      </c>
      <c r="AB24" s="199"/>
      <c r="AC24" s="36">
        <v>3</v>
      </c>
      <c r="AD24" s="24">
        <v>12</v>
      </c>
      <c r="AE24" s="35">
        <f>1-AC24/AD24</f>
        <v>0.75</v>
      </c>
      <c r="AF24" s="36">
        <v>186</v>
      </c>
      <c r="AG24" s="24">
        <v>58241</v>
      </c>
      <c r="AH24" s="37">
        <f>1-AF24/AG24</f>
        <v>0.9968063735169382</v>
      </c>
      <c r="AI24" s="340"/>
      <c r="AJ24" s="331"/>
      <c r="AK24" s="341"/>
      <c r="AL24" s="226">
        <v>2</v>
      </c>
      <c r="AM24" s="113">
        <v>2</v>
      </c>
      <c r="AN24" s="111">
        <f>AL24/AM24</f>
        <v>1</v>
      </c>
      <c r="AO24" s="36">
        <v>3</v>
      </c>
      <c r="AP24" s="24">
        <v>12</v>
      </c>
      <c r="AQ24" s="21">
        <f>1-AO24/AP24</f>
        <v>0.75</v>
      </c>
      <c r="AR24" s="24">
        <f>44382</f>
        <v>44382</v>
      </c>
      <c r="AS24" s="24">
        <f>52782</f>
        <v>52782</v>
      </c>
      <c r="AT24" s="35">
        <f>AR24/AS24</f>
        <v>0.8408548368762078</v>
      </c>
      <c r="AU24" s="95" t="s">
        <v>32</v>
      </c>
      <c r="AV24" s="95" t="s">
        <v>32</v>
      </c>
      <c r="AW24" s="90" t="s">
        <v>32</v>
      </c>
      <c r="AX24" s="24">
        <v>8400</v>
      </c>
      <c r="AY24" s="24">
        <v>58242</v>
      </c>
      <c r="AZ24" s="21">
        <f>1-AX24/AY24</f>
        <v>0.8557741835788606</v>
      </c>
      <c r="BA24" s="24">
        <v>12006</v>
      </c>
      <c r="BB24" s="24">
        <v>11096</v>
      </c>
      <c r="BC24" s="21">
        <f>(BA24-BB24)/BB24</f>
        <v>0.0820115356885364</v>
      </c>
      <c r="BD24" s="119">
        <v>2</v>
      </c>
      <c r="BE24" s="119">
        <v>2</v>
      </c>
      <c r="BF24" s="35">
        <f>BD24/BE24</f>
        <v>1</v>
      </c>
      <c r="BG24" s="95" t="s">
        <v>32</v>
      </c>
      <c r="BH24" s="95" t="s">
        <v>32</v>
      </c>
      <c r="BI24" s="90" t="s">
        <v>32</v>
      </c>
      <c r="BJ24" s="119">
        <v>0</v>
      </c>
      <c r="BK24" s="24">
        <v>0</v>
      </c>
      <c r="BL24" s="21">
        <v>1</v>
      </c>
      <c r="BM24" s="24">
        <v>0</v>
      </c>
      <c r="BN24" s="24">
        <v>44382.28</v>
      </c>
      <c r="BO24" s="37">
        <f>1-BM24/BN24</f>
        <v>1</v>
      </c>
      <c r="BP24" s="404"/>
      <c r="BQ24" s="352"/>
      <c r="BR24" s="353"/>
      <c r="BS24" s="146">
        <v>18</v>
      </c>
      <c r="BT24" s="119">
        <v>18</v>
      </c>
      <c r="BU24" s="35">
        <f>BS24/BT24</f>
        <v>1</v>
      </c>
      <c r="BV24" s="119">
        <v>18</v>
      </c>
      <c r="BW24" s="119">
        <v>18</v>
      </c>
      <c r="BX24" s="35">
        <f>BV24/BW24</f>
        <v>1</v>
      </c>
      <c r="BY24" s="119">
        <v>0</v>
      </c>
      <c r="BZ24" s="119">
        <v>18</v>
      </c>
      <c r="CA24" s="21">
        <f>1-BY24/BZ24</f>
        <v>1</v>
      </c>
      <c r="CB24" s="151" t="s">
        <v>32</v>
      </c>
      <c r="CC24" s="151" t="s">
        <v>32</v>
      </c>
      <c r="CD24" s="82" t="s">
        <v>32</v>
      </c>
      <c r="CE24" s="103" t="s">
        <v>32</v>
      </c>
      <c r="CF24" s="103" t="s">
        <v>32</v>
      </c>
      <c r="CG24" s="82" t="s">
        <v>32</v>
      </c>
      <c r="CH24" s="103" t="s">
        <v>32</v>
      </c>
      <c r="CI24" s="103" t="s">
        <v>32</v>
      </c>
      <c r="CJ24" s="82" t="s">
        <v>32</v>
      </c>
      <c r="CK24" s="15"/>
      <c r="CL24" s="24">
        <v>0</v>
      </c>
      <c r="CM24" s="24">
        <v>0</v>
      </c>
      <c r="CN24" s="90" t="s">
        <v>32</v>
      </c>
      <c r="CO24" s="24">
        <v>0</v>
      </c>
      <c r="CP24" s="24">
        <v>32</v>
      </c>
      <c r="CQ24" s="21">
        <f>CO24/CP24</f>
        <v>0</v>
      </c>
      <c r="CR24" s="102" t="s">
        <v>32</v>
      </c>
      <c r="CS24" s="103" t="s">
        <v>32</v>
      </c>
      <c r="CT24" s="90" t="s">
        <v>32</v>
      </c>
      <c r="CU24" s="15"/>
      <c r="CV24" s="15"/>
      <c r="CW24" s="24">
        <v>0</v>
      </c>
      <c r="CX24" s="24">
        <v>44382.28</v>
      </c>
      <c r="CY24" s="7">
        <f>1-CW24/CX24</f>
        <v>1</v>
      </c>
      <c r="CZ24" s="374"/>
      <c r="DA24" s="375"/>
      <c r="DB24" s="376"/>
      <c r="DC24" s="151" t="s">
        <v>32</v>
      </c>
      <c r="DD24" s="151" t="s">
        <v>32</v>
      </c>
      <c r="DE24" s="90" t="s">
        <v>32</v>
      </c>
      <c r="DF24" s="102" t="s">
        <v>32</v>
      </c>
      <c r="DG24" s="103" t="s">
        <v>32</v>
      </c>
      <c r="DH24" s="90" t="s">
        <v>32</v>
      </c>
      <c r="DI24" s="196" t="s">
        <v>32</v>
      </c>
      <c r="DJ24" s="151" t="s">
        <v>32</v>
      </c>
      <c r="DK24" s="90" t="s">
        <v>32</v>
      </c>
      <c r="DL24" s="17"/>
      <c r="DM24" s="246"/>
      <c r="DN24" s="102" t="s">
        <v>32</v>
      </c>
      <c r="DO24" s="103" t="s">
        <v>32</v>
      </c>
      <c r="DP24" s="90" t="s">
        <v>32</v>
      </c>
      <c r="DQ24" s="327"/>
      <c r="DR24" s="318"/>
      <c r="DS24" s="328"/>
      <c r="DT24" s="146">
        <v>7</v>
      </c>
      <c r="DU24" s="119">
        <v>7</v>
      </c>
      <c r="DV24" s="35">
        <f>DT24/DU24</f>
        <v>1</v>
      </c>
      <c r="DW24" s="119">
        <v>0</v>
      </c>
      <c r="DX24" s="119">
        <v>7</v>
      </c>
      <c r="DY24" s="35">
        <f>DW24/DX24</f>
        <v>0</v>
      </c>
      <c r="DZ24" s="119">
        <v>5</v>
      </c>
      <c r="EA24" s="119">
        <v>7</v>
      </c>
      <c r="EB24" s="37">
        <f>DZ24/EA24</f>
        <v>0.7142857142857143</v>
      </c>
      <c r="EC24" s="405"/>
      <c r="ED24" s="297"/>
      <c r="EE24" s="447"/>
      <c r="EF24" s="407"/>
      <c r="EG24" s="408"/>
      <c r="EH24" s="409"/>
      <c r="EI24" s="410"/>
      <c r="EJ24" s="482" t="s">
        <v>15</v>
      </c>
    </row>
    <row r="25" spans="1:140" s="83" customFormat="1" ht="19.5" customHeight="1">
      <c r="A25" s="481"/>
      <c r="B25" s="482"/>
      <c r="C25" s="38"/>
      <c r="D25" s="39"/>
      <c r="E25" s="40">
        <f>E24</f>
        <v>1</v>
      </c>
      <c r="F25" s="41">
        <f>F24</f>
        <v>0.96</v>
      </c>
      <c r="G25" s="169"/>
      <c r="H25" s="170"/>
      <c r="I25" s="42">
        <f>I24</f>
        <v>1</v>
      </c>
      <c r="J25" s="43"/>
      <c r="K25" s="44"/>
      <c r="L25" s="6">
        <f>L24</f>
        <v>0.7912351108798392</v>
      </c>
      <c r="M25" s="104"/>
      <c r="N25" s="105"/>
      <c r="O25" s="187" t="s">
        <v>32</v>
      </c>
      <c r="P25" s="43"/>
      <c r="Q25" s="44"/>
      <c r="R25" s="6">
        <f>R24</f>
        <v>1</v>
      </c>
      <c r="S25" s="43"/>
      <c r="T25" s="44"/>
      <c r="U25" s="6">
        <f>U24</f>
        <v>1</v>
      </c>
      <c r="V25" s="43"/>
      <c r="W25" s="44"/>
      <c r="X25" s="6">
        <f>X24</f>
        <v>0.7777777777777778</v>
      </c>
      <c r="Y25" s="43"/>
      <c r="Z25" s="44"/>
      <c r="AA25" s="6">
        <f>AA24</f>
        <v>1</v>
      </c>
      <c r="AB25" s="199"/>
      <c r="AC25" s="43"/>
      <c r="AD25" s="44"/>
      <c r="AE25" s="6">
        <f>AE24</f>
        <v>0.75</v>
      </c>
      <c r="AF25" s="43"/>
      <c r="AG25" s="44"/>
      <c r="AH25" s="45">
        <f>AH24</f>
        <v>0.9968063735169382</v>
      </c>
      <c r="AI25" s="311">
        <f>E25+F25+I25+U25+X25+AA25+AE25+AH25+R25+L25</f>
        <v>9.275819262174554</v>
      </c>
      <c r="AJ25" s="312">
        <v>10</v>
      </c>
      <c r="AK25" s="313">
        <f>AI25/AJ25</f>
        <v>0.9275819262174554</v>
      </c>
      <c r="AL25" s="215"/>
      <c r="AM25" s="114"/>
      <c r="AN25" s="112">
        <f>AN24</f>
        <v>1</v>
      </c>
      <c r="AO25" s="43"/>
      <c r="AP25" s="44"/>
      <c r="AQ25" s="23">
        <f>AQ24</f>
        <v>0.75</v>
      </c>
      <c r="AR25" s="44"/>
      <c r="AS25" s="44"/>
      <c r="AT25" s="6">
        <f>AT24</f>
        <v>0.8408548368762078</v>
      </c>
      <c r="AU25" s="43"/>
      <c r="AV25" s="44"/>
      <c r="AW25" s="91" t="str">
        <f>AW24</f>
        <v>х</v>
      </c>
      <c r="AX25" s="44"/>
      <c r="AY25" s="44"/>
      <c r="AZ25" s="23">
        <f>AZ24</f>
        <v>0.8557741835788606</v>
      </c>
      <c r="BA25" s="44"/>
      <c r="BB25" s="44"/>
      <c r="BC25" s="23">
        <f>1-BC24</f>
        <v>0.9179884643114636</v>
      </c>
      <c r="BD25" s="126"/>
      <c r="BE25" s="126"/>
      <c r="BF25" s="6">
        <f>BF24</f>
        <v>1</v>
      </c>
      <c r="BG25" s="43"/>
      <c r="BH25" s="44"/>
      <c r="BI25" s="91" t="str">
        <f>BI24</f>
        <v>х</v>
      </c>
      <c r="BJ25" s="126"/>
      <c r="BK25" s="44"/>
      <c r="BL25" s="23">
        <v>1</v>
      </c>
      <c r="BM25" s="44"/>
      <c r="BN25" s="44"/>
      <c r="BO25" s="45">
        <f>BO24</f>
        <v>1</v>
      </c>
      <c r="BP25" s="354">
        <f>AN25+AQ25+AT25+AZ25+BC25+BF25+BL25+BO25</f>
        <v>7.364617484766532</v>
      </c>
      <c r="BQ25" s="355">
        <v>8</v>
      </c>
      <c r="BR25" s="356">
        <f>BP25/BQ25</f>
        <v>0.9205771855958165</v>
      </c>
      <c r="BS25" s="147"/>
      <c r="BT25" s="126"/>
      <c r="BU25" s="6">
        <f>BU24</f>
        <v>1</v>
      </c>
      <c r="BV25" s="126"/>
      <c r="BW25" s="126"/>
      <c r="BX25" s="6">
        <f>BX24</f>
        <v>1</v>
      </c>
      <c r="BY25" s="126"/>
      <c r="BZ25" s="126"/>
      <c r="CA25" s="23">
        <f>CA24</f>
        <v>1</v>
      </c>
      <c r="CB25" s="153"/>
      <c r="CC25" s="153"/>
      <c r="CD25" s="51" t="s">
        <v>32</v>
      </c>
      <c r="CE25" s="105"/>
      <c r="CF25" s="105"/>
      <c r="CG25" s="51" t="s">
        <v>32</v>
      </c>
      <c r="CH25" s="105"/>
      <c r="CI25" s="105"/>
      <c r="CJ25" s="51" t="s">
        <v>32</v>
      </c>
      <c r="CK25" s="14">
        <v>1</v>
      </c>
      <c r="CL25" s="44"/>
      <c r="CM25" s="44"/>
      <c r="CN25" s="23">
        <v>1</v>
      </c>
      <c r="CO25" s="44"/>
      <c r="CP25" s="44"/>
      <c r="CQ25" s="23">
        <f>1-CQ24</f>
        <v>1</v>
      </c>
      <c r="CR25" s="104"/>
      <c r="CS25" s="105"/>
      <c r="CT25" s="91" t="s">
        <v>32</v>
      </c>
      <c r="CU25" s="14">
        <v>1</v>
      </c>
      <c r="CV25" s="14">
        <v>1</v>
      </c>
      <c r="CW25" s="130"/>
      <c r="CX25" s="44"/>
      <c r="CY25" s="8">
        <f>CY24</f>
        <v>1</v>
      </c>
      <c r="CZ25" s="367">
        <f>BU25+BX25+CA25+CN25+CQ25+CY25+CV25+CU25+CK25</f>
        <v>9</v>
      </c>
      <c r="DA25" s="373">
        <v>9</v>
      </c>
      <c r="DB25" s="369">
        <f>CZ25/DA25</f>
        <v>1</v>
      </c>
      <c r="DC25" s="153"/>
      <c r="DD25" s="153"/>
      <c r="DE25" s="91" t="s">
        <v>32</v>
      </c>
      <c r="DF25" s="104"/>
      <c r="DG25" s="105"/>
      <c r="DH25" s="91" t="s">
        <v>32</v>
      </c>
      <c r="DI25" s="197"/>
      <c r="DJ25" s="153"/>
      <c r="DK25" s="91" t="s">
        <v>32</v>
      </c>
      <c r="DL25" s="16" t="s">
        <v>32</v>
      </c>
      <c r="DM25" s="159" t="s">
        <v>32</v>
      </c>
      <c r="DN25" s="104"/>
      <c r="DO25" s="105"/>
      <c r="DP25" s="91" t="s">
        <v>32</v>
      </c>
      <c r="DQ25" s="317" t="s">
        <v>32</v>
      </c>
      <c r="DR25" s="325" t="s">
        <v>32</v>
      </c>
      <c r="DS25" s="323" t="s">
        <v>32</v>
      </c>
      <c r="DT25" s="147"/>
      <c r="DU25" s="126"/>
      <c r="DV25" s="6">
        <f>DV24</f>
        <v>1</v>
      </c>
      <c r="DW25" s="126"/>
      <c r="DX25" s="126"/>
      <c r="DY25" s="6">
        <v>0</v>
      </c>
      <c r="DZ25" s="126"/>
      <c r="EA25" s="126"/>
      <c r="EB25" s="45">
        <v>1</v>
      </c>
      <c r="EC25" s="406">
        <f>DV25+DY25+EB25</f>
        <v>2</v>
      </c>
      <c r="ED25" s="298">
        <v>3</v>
      </c>
      <c r="EE25" s="444">
        <f>EC25/ED25</f>
        <v>0.6666666666666666</v>
      </c>
      <c r="EF25" s="386">
        <f>EC25+CZ25+BP25+AI25</f>
        <v>27.640436746941088</v>
      </c>
      <c r="EG25" s="387">
        <f>ED25+DA25+BQ25+AJ25</f>
        <v>30</v>
      </c>
      <c r="EH25" s="388">
        <f>EF25/EG25</f>
        <v>0.921347891564703</v>
      </c>
      <c r="EI25" s="401">
        <v>2</v>
      </c>
      <c r="EJ25" s="482"/>
    </row>
    <row r="26" spans="1:140" s="1" customFormat="1" ht="19.5" customHeight="1">
      <c r="A26" s="483">
        <v>810</v>
      </c>
      <c r="B26" s="484" t="s">
        <v>16</v>
      </c>
      <c r="C26" s="52">
        <v>4</v>
      </c>
      <c r="D26" s="53">
        <v>22</v>
      </c>
      <c r="E26" s="62">
        <f>C26/D26</f>
        <v>0.18181818181818182</v>
      </c>
      <c r="F26" s="55">
        <v>0.91</v>
      </c>
      <c r="G26" s="177">
        <v>22</v>
      </c>
      <c r="H26" s="178">
        <v>22</v>
      </c>
      <c r="I26" s="63">
        <f>G26/H26</f>
        <v>1</v>
      </c>
      <c r="J26" s="65">
        <v>373246</v>
      </c>
      <c r="K26" s="66">
        <v>1672342</v>
      </c>
      <c r="L26" s="64">
        <f>J26/K26</f>
        <v>0.22318760157910283</v>
      </c>
      <c r="M26" s="102" t="s">
        <v>31</v>
      </c>
      <c r="N26" s="103" t="s">
        <v>32</v>
      </c>
      <c r="O26" s="186" t="s">
        <v>32</v>
      </c>
      <c r="P26" s="65">
        <v>1</v>
      </c>
      <c r="Q26" s="66">
        <v>2</v>
      </c>
      <c r="R26" s="64">
        <f>P26/Q26</f>
        <v>0.5</v>
      </c>
      <c r="S26" s="65">
        <v>10</v>
      </c>
      <c r="T26" s="66">
        <v>23</v>
      </c>
      <c r="U26" s="64">
        <f>S26/T26</f>
        <v>0.43478260869565216</v>
      </c>
      <c r="V26" s="65">
        <v>9</v>
      </c>
      <c r="W26" s="66">
        <v>9</v>
      </c>
      <c r="X26" s="64">
        <f>1-V26/W26</f>
        <v>0</v>
      </c>
      <c r="Y26" s="65">
        <v>122865</v>
      </c>
      <c r="Z26" s="66">
        <v>2875258</v>
      </c>
      <c r="AA26" s="64">
        <f>1-Y26/Z26</f>
        <v>0.9572681825422276</v>
      </c>
      <c r="AB26" s="199"/>
      <c r="AC26" s="65">
        <v>88</v>
      </c>
      <c r="AD26" s="66">
        <v>12</v>
      </c>
      <c r="AE26" s="64">
        <v>0</v>
      </c>
      <c r="AF26" s="65">
        <v>348230</v>
      </c>
      <c r="AG26" s="66">
        <v>3177362</v>
      </c>
      <c r="AH26" s="67">
        <f>1-AF26/AG26</f>
        <v>0.8904027932605728</v>
      </c>
      <c r="AI26" s="329"/>
      <c r="AJ26" s="309"/>
      <c r="AK26" s="310"/>
      <c r="AL26" s="120">
        <v>2</v>
      </c>
      <c r="AM26" s="121">
        <v>2</v>
      </c>
      <c r="AN26" s="64">
        <f>AL26/AM26</f>
        <v>1</v>
      </c>
      <c r="AO26" s="65">
        <v>0</v>
      </c>
      <c r="AP26" s="66">
        <v>12</v>
      </c>
      <c r="AQ26" s="64">
        <f>1-AO26/AP26</f>
        <v>1</v>
      </c>
      <c r="AR26" s="66">
        <v>2800795</v>
      </c>
      <c r="AS26" s="66">
        <v>3177362</v>
      </c>
      <c r="AT26" s="64">
        <f>AR26/AS26</f>
        <v>0.881484388621756</v>
      </c>
      <c r="AU26" s="65">
        <v>64454</v>
      </c>
      <c r="AV26" s="66">
        <v>917663</v>
      </c>
      <c r="AW26" s="92">
        <f>1-AU26/AV26</f>
        <v>0.9297628868113894</v>
      </c>
      <c r="AX26" s="66">
        <v>56649</v>
      </c>
      <c r="AY26" s="66">
        <v>1724347</v>
      </c>
      <c r="AZ26" s="64">
        <f>1-AX26/AY26</f>
        <v>0.9671475636864274</v>
      </c>
      <c r="BA26" s="66">
        <v>683063</v>
      </c>
      <c r="BB26" s="66">
        <v>416925</v>
      </c>
      <c r="BC26" s="64">
        <f>(BA26-BB26)/BB26</f>
        <v>0.63833543203214</v>
      </c>
      <c r="BD26" s="121">
        <v>14</v>
      </c>
      <c r="BE26" s="121">
        <v>32</v>
      </c>
      <c r="BF26" s="64">
        <f>BD26/BE26</f>
        <v>0.4375</v>
      </c>
      <c r="BG26" s="65">
        <v>1153548</v>
      </c>
      <c r="BH26" s="66">
        <v>1364268</v>
      </c>
      <c r="BI26" s="64">
        <f>1-BG26/BH26</f>
        <v>0.15445645576968747</v>
      </c>
      <c r="BJ26" s="121">
        <v>0</v>
      </c>
      <c r="BK26" s="66">
        <v>1364268</v>
      </c>
      <c r="BL26" s="21">
        <f>1-BJ26/BK26</f>
        <v>1</v>
      </c>
      <c r="BM26" s="66">
        <v>75489.94</v>
      </c>
      <c r="BN26" s="66">
        <v>2800794.95</v>
      </c>
      <c r="BO26" s="67">
        <f>1-BM26/BN26</f>
        <v>0.9730469593998661</v>
      </c>
      <c r="BP26" s="358"/>
      <c r="BQ26" s="352"/>
      <c r="BR26" s="357"/>
      <c r="BS26" s="120">
        <v>11</v>
      </c>
      <c r="BT26" s="121">
        <v>26</v>
      </c>
      <c r="BU26" s="64">
        <f>BS26/BT26</f>
        <v>0.4230769230769231</v>
      </c>
      <c r="BV26" s="121">
        <v>26</v>
      </c>
      <c r="BW26" s="121">
        <v>26</v>
      </c>
      <c r="BX26" s="64">
        <f>BV26/BW26</f>
        <v>1</v>
      </c>
      <c r="BY26" s="121">
        <v>6</v>
      </c>
      <c r="BZ26" s="121">
        <v>26</v>
      </c>
      <c r="CA26" s="21">
        <f>1-BY26/BZ26</f>
        <v>0.7692307692307692</v>
      </c>
      <c r="CB26" s="119">
        <v>3</v>
      </c>
      <c r="CC26" s="119">
        <v>24</v>
      </c>
      <c r="CD26" s="35">
        <f>CB26/CC26</f>
        <v>0.125</v>
      </c>
      <c r="CE26" s="24">
        <v>24</v>
      </c>
      <c r="CF26" s="24">
        <v>24</v>
      </c>
      <c r="CG26" s="35">
        <f>CE26/CF26</f>
        <v>1</v>
      </c>
      <c r="CH26" s="24">
        <v>8</v>
      </c>
      <c r="CI26" s="24">
        <v>24</v>
      </c>
      <c r="CJ26" s="21">
        <f>1-CH26/CI26</f>
        <v>0.6666666666666667</v>
      </c>
      <c r="CK26" s="19"/>
      <c r="CL26" s="66">
        <v>40646.532</v>
      </c>
      <c r="CM26" s="66">
        <v>41975.026</v>
      </c>
      <c r="CN26" s="64">
        <f>CL26/CM26</f>
        <v>0.9683503710039394</v>
      </c>
      <c r="CO26" s="66">
        <v>31607.458</v>
      </c>
      <c r="CP26" s="66">
        <v>34541.075</v>
      </c>
      <c r="CQ26" s="21">
        <f>CO26/CP26</f>
        <v>0.9150687406225777</v>
      </c>
      <c r="CR26" s="99">
        <v>0</v>
      </c>
      <c r="CS26" s="131">
        <f>BK26</f>
        <v>1364268</v>
      </c>
      <c r="CT26" s="106">
        <v>0</v>
      </c>
      <c r="CU26" s="15"/>
      <c r="CV26" s="15"/>
      <c r="CW26" s="66">
        <v>0</v>
      </c>
      <c r="CX26" s="66">
        <v>2800794.95</v>
      </c>
      <c r="CY26" s="7">
        <f>1-CW26/CX26</f>
        <v>1</v>
      </c>
      <c r="CZ26" s="370"/>
      <c r="DA26" s="365"/>
      <c r="DB26" s="366"/>
      <c r="DC26" s="115">
        <v>1</v>
      </c>
      <c r="DD26" s="115">
        <v>1</v>
      </c>
      <c r="DE26" s="106">
        <f>DC26/DD26</f>
        <v>1</v>
      </c>
      <c r="DF26" s="121">
        <v>3</v>
      </c>
      <c r="DG26" s="121">
        <v>3</v>
      </c>
      <c r="DH26" s="64">
        <f>DF26/DG26</f>
        <v>1</v>
      </c>
      <c r="DI26" s="121">
        <v>0</v>
      </c>
      <c r="DJ26" s="121">
        <v>5</v>
      </c>
      <c r="DK26" s="64">
        <f>DI26/DJ26</f>
        <v>0</v>
      </c>
      <c r="DL26" s="15" t="s">
        <v>140</v>
      </c>
      <c r="DM26" s="9" t="s">
        <v>140</v>
      </c>
      <c r="DN26" s="115">
        <v>0</v>
      </c>
      <c r="DO26" s="136">
        <v>2076</v>
      </c>
      <c r="DP26" s="239">
        <f>1-DN26/DO26</f>
        <v>1</v>
      </c>
      <c r="DQ26" s="329"/>
      <c r="DR26" s="309"/>
      <c r="DS26" s="330"/>
      <c r="DT26" s="120">
        <v>6</v>
      </c>
      <c r="DU26" s="121">
        <v>6</v>
      </c>
      <c r="DV26" s="64">
        <f>DT26/DU26</f>
        <v>1</v>
      </c>
      <c r="DW26" s="121">
        <v>0</v>
      </c>
      <c r="DX26" s="121">
        <v>6</v>
      </c>
      <c r="DY26" s="64">
        <f>DW26/DX26</f>
        <v>0</v>
      </c>
      <c r="DZ26" s="121">
        <v>2</v>
      </c>
      <c r="EA26" s="121">
        <v>6</v>
      </c>
      <c r="EB26" s="67">
        <f>DZ26/EA26</f>
        <v>0.3333333333333333</v>
      </c>
      <c r="EC26" s="293"/>
      <c r="ED26" s="294"/>
      <c r="EE26" s="445"/>
      <c r="EF26" s="389"/>
      <c r="EG26" s="390"/>
      <c r="EH26" s="391"/>
      <c r="EI26" s="402"/>
      <c r="EJ26" s="484" t="s">
        <v>16</v>
      </c>
    </row>
    <row r="27" spans="1:140" s="1" customFormat="1" ht="19.5" customHeight="1">
      <c r="A27" s="483"/>
      <c r="B27" s="484"/>
      <c r="C27" s="57"/>
      <c r="D27" s="58"/>
      <c r="E27" s="68">
        <f>E26</f>
        <v>0.18181818181818182</v>
      </c>
      <c r="F27" s="60">
        <f>F26</f>
        <v>0.91</v>
      </c>
      <c r="G27" s="179"/>
      <c r="H27" s="180"/>
      <c r="I27" s="69">
        <f>I26</f>
        <v>1</v>
      </c>
      <c r="J27" s="71"/>
      <c r="K27" s="72"/>
      <c r="L27" s="70">
        <f>L26</f>
        <v>0.22318760157910283</v>
      </c>
      <c r="M27" s="104"/>
      <c r="N27" s="105"/>
      <c r="O27" s="187" t="s">
        <v>32</v>
      </c>
      <c r="P27" s="71"/>
      <c r="Q27" s="72"/>
      <c r="R27" s="70">
        <f>R26</f>
        <v>0.5</v>
      </c>
      <c r="S27" s="71"/>
      <c r="T27" s="72"/>
      <c r="U27" s="70">
        <f>U26</f>
        <v>0.43478260869565216</v>
      </c>
      <c r="V27" s="71"/>
      <c r="W27" s="72"/>
      <c r="X27" s="70">
        <f>X26</f>
        <v>0</v>
      </c>
      <c r="Y27" s="71"/>
      <c r="Z27" s="72"/>
      <c r="AA27" s="70">
        <f>AA26</f>
        <v>0.9572681825422276</v>
      </c>
      <c r="AB27" s="202"/>
      <c r="AC27" s="71"/>
      <c r="AD27" s="72"/>
      <c r="AE27" s="70">
        <v>0</v>
      </c>
      <c r="AF27" s="71"/>
      <c r="AG27" s="72"/>
      <c r="AH27" s="73">
        <f>AH26</f>
        <v>0.8904027932605728</v>
      </c>
      <c r="AI27" s="311">
        <f>E27+F27+I27+L27+R27+U27+X27+AA27+AE27+AH27</f>
        <v>5.097459367895737</v>
      </c>
      <c r="AJ27" s="312">
        <v>10</v>
      </c>
      <c r="AK27" s="313">
        <f>AI27/AJ27</f>
        <v>0.5097459367895737</v>
      </c>
      <c r="AL27" s="122"/>
      <c r="AM27" s="123"/>
      <c r="AN27" s="70">
        <f>AN26</f>
        <v>1</v>
      </c>
      <c r="AO27" s="71"/>
      <c r="AP27" s="72"/>
      <c r="AQ27" s="22">
        <f>AQ26</f>
        <v>1</v>
      </c>
      <c r="AR27" s="72"/>
      <c r="AS27" s="72"/>
      <c r="AT27" s="70">
        <f>AT26</f>
        <v>0.881484388621756</v>
      </c>
      <c r="AU27" s="71"/>
      <c r="AV27" s="72"/>
      <c r="AW27" s="93">
        <f>AW26</f>
        <v>0.9297628868113894</v>
      </c>
      <c r="AX27" s="72"/>
      <c r="AY27" s="72"/>
      <c r="AZ27" s="22">
        <f>AZ26</f>
        <v>0.9671475636864274</v>
      </c>
      <c r="BA27" s="72"/>
      <c r="BB27" s="72"/>
      <c r="BC27" s="22">
        <f>1-BC26</f>
        <v>0.36166456796785995</v>
      </c>
      <c r="BD27" s="123"/>
      <c r="BE27" s="123"/>
      <c r="BF27" s="23">
        <f>BF26</f>
        <v>0.4375</v>
      </c>
      <c r="BG27" s="71"/>
      <c r="BH27" s="72"/>
      <c r="BI27" s="22">
        <f>BI26/0.3</f>
        <v>0.5148548525656249</v>
      </c>
      <c r="BJ27" s="123"/>
      <c r="BK27" s="72"/>
      <c r="BL27" s="23">
        <f>BL26</f>
        <v>1</v>
      </c>
      <c r="BM27" s="72"/>
      <c r="BN27" s="72"/>
      <c r="BO27" s="73">
        <f>BO26</f>
        <v>0.9730469593998661</v>
      </c>
      <c r="BP27" s="354">
        <f>AN27+AQ27+AT27+AW27+AZ27+BC27+BF27+BI27+BL27+BO27</f>
        <v>8.065461219052922</v>
      </c>
      <c r="BQ27" s="355">
        <v>10</v>
      </c>
      <c r="BR27" s="356">
        <f>BP27/BQ27</f>
        <v>0.8065461219052923</v>
      </c>
      <c r="BS27" s="122"/>
      <c r="BT27" s="123"/>
      <c r="BU27" s="70">
        <f>BU26</f>
        <v>0.4230769230769231</v>
      </c>
      <c r="BV27" s="123"/>
      <c r="BW27" s="123"/>
      <c r="BX27" s="70">
        <f>BX26</f>
        <v>1</v>
      </c>
      <c r="BY27" s="123"/>
      <c r="BZ27" s="123"/>
      <c r="CA27" s="23">
        <f>CA26</f>
        <v>0.7692307692307692</v>
      </c>
      <c r="CB27" s="126"/>
      <c r="CC27" s="126"/>
      <c r="CD27" s="6">
        <f>CD26</f>
        <v>0.125</v>
      </c>
      <c r="CE27" s="44"/>
      <c r="CF27" s="44"/>
      <c r="CG27" s="6">
        <f>CG26</f>
        <v>1</v>
      </c>
      <c r="CH27" s="44"/>
      <c r="CI27" s="44"/>
      <c r="CJ27" s="23">
        <f>CJ26</f>
        <v>0.6666666666666667</v>
      </c>
      <c r="CK27" s="16">
        <v>0</v>
      </c>
      <c r="CL27" s="72"/>
      <c r="CM27" s="72"/>
      <c r="CN27" s="22">
        <f>1-CN26</f>
        <v>0.03164962899606061</v>
      </c>
      <c r="CO27" s="72"/>
      <c r="CP27" s="72"/>
      <c r="CQ27" s="23">
        <f>1-CQ26</f>
        <v>0.0849312593774223</v>
      </c>
      <c r="CR27" s="100"/>
      <c r="CS27" s="97"/>
      <c r="CT27" s="98">
        <v>1</v>
      </c>
      <c r="CU27" s="14">
        <v>1</v>
      </c>
      <c r="CV27" s="14">
        <v>1</v>
      </c>
      <c r="CW27" s="72"/>
      <c r="CX27" s="72"/>
      <c r="CY27" s="8">
        <f>CY26</f>
        <v>1</v>
      </c>
      <c r="CZ27" s="367">
        <f>BU27+BX27+CA27+CN27+CQ27+CT27+CY27+CV27+CU27+CK27+CD27+CG27+CJ27</f>
        <v>8.100555247347842</v>
      </c>
      <c r="DA27" s="368">
        <v>13</v>
      </c>
      <c r="DB27" s="369">
        <f>CZ27/DA27</f>
        <v>0.6231196344113724</v>
      </c>
      <c r="DC27" s="116"/>
      <c r="DD27" s="116"/>
      <c r="DE27" s="107">
        <f>DE26</f>
        <v>1</v>
      </c>
      <c r="DF27" s="123"/>
      <c r="DG27" s="123"/>
      <c r="DH27" s="70">
        <f>DH26</f>
        <v>1</v>
      </c>
      <c r="DI27" s="247" t="s">
        <v>134</v>
      </c>
      <c r="DJ27" s="248"/>
      <c r="DK27" s="70">
        <f>DK26</f>
        <v>0</v>
      </c>
      <c r="DL27" s="242">
        <v>0</v>
      </c>
      <c r="DM27" s="243">
        <v>0</v>
      </c>
      <c r="DN27" s="116"/>
      <c r="DO27" s="140"/>
      <c r="DP27" s="245">
        <f>DP26</f>
        <v>1</v>
      </c>
      <c r="DQ27" s="311">
        <f>DE27+DH27+DK27+DL27+DM27+DP27</f>
        <v>3</v>
      </c>
      <c r="DR27" s="331">
        <v>6</v>
      </c>
      <c r="DS27" s="313">
        <f>DQ27/DR27</f>
        <v>0.5</v>
      </c>
      <c r="DT27" s="122"/>
      <c r="DU27" s="123"/>
      <c r="DV27" s="70">
        <f>DV26</f>
        <v>1</v>
      </c>
      <c r="DW27" s="123"/>
      <c r="DX27" s="123"/>
      <c r="DY27" s="70">
        <f>DY26</f>
        <v>0</v>
      </c>
      <c r="DZ27" s="123"/>
      <c r="EA27" s="123"/>
      <c r="EB27" s="73">
        <v>1</v>
      </c>
      <c r="EC27" s="291">
        <f>DV27+DY27+EB27</f>
        <v>2</v>
      </c>
      <c r="ED27" s="292">
        <v>3</v>
      </c>
      <c r="EE27" s="444">
        <f>EC27/ED27</f>
        <v>0.6666666666666666</v>
      </c>
      <c r="EF27" s="386">
        <f>EC27+DQ27+CZ27+BP27+AI27</f>
        <v>26.2634758342965</v>
      </c>
      <c r="EG27" s="387">
        <f>ED27+DR27+DA27+BQ27+AJ27</f>
        <v>42</v>
      </c>
      <c r="EH27" s="388">
        <f>EF27/EG27</f>
        <v>0.6253208531975357</v>
      </c>
      <c r="EI27" s="401">
        <v>19</v>
      </c>
      <c r="EJ27" s="484"/>
    </row>
    <row r="28" spans="1:140" s="1" customFormat="1" ht="19.5" customHeight="1">
      <c r="A28" s="481">
        <v>812</v>
      </c>
      <c r="B28" s="482" t="s">
        <v>17</v>
      </c>
      <c r="C28" s="46">
        <v>6</v>
      </c>
      <c r="D28" s="47">
        <v>6</v>
      </c>
      <c r="E28" s="32">
        <f>C28/D28</f>
        <v>1</v>
      </c>
      <c r="F28" s="49">
        <v>0.77</v>
      </c>
      <c r="G28" s="175">
        <v>6</v>
      </c>
      <c r="H28" s="176">
        <v>6</v>
      </c>
      <c r="I28" s="34">
        <f>G28/H28</f>
        <v>1</v>
      </c>
      <c r="J28" s="102" t="s">
        <v>31</v>
      </c>
      <c r="K28" s="103" t="s">
        <v>32</v>
      </c>
      <c r="L28" s="50" t="s">
        <v>32</v>
      </c>
      <c r="M28" s="102" t="s">
        <v>31</v>
      </c>
      <c r="N28" s="103" t="s">
        <v>32</v>
      </c>
      <c r="O28" s="186" t="s">
        <v>32</v>
      </c>
      <c r="P28" s="102" t="s">
        <v>31</v>
      </c>
      <c r="Q28" s="103" t="s">
        <v>32</v>
      </c>
      <c r="R28" s="50" t="s">
        <v>32</v>
      </c>
      <c r="S28" s="36">
        <v>1</v>
      </c>
      <c r="T28" s="24">
        <v>3</v>
      </c>
      <c r="U28" s="35">
        <f>S28/T28</f>
        <v>0.3333333333333333</v>
      </c>
      <c r="V28" s="36">
        <v>3</v>
      </c>
      <c r="W28" s="24">
        <v>9</v>
      </c>
      <c r="X28" s="35">
        <f>1-V28/W28</f>
        <v>0.6666666666666667</v>
      </c>
      <c r="Y28" s="36">
        <v>0</v>
      </c>
      <c r="Z28" s="24">
        <v>32930</v>
      </c>
      <c r="AA28" s="35">
        <f>1-Y28/Z28</f>
        <v>1</v>
      </c>
      <c r="AB28" s="221"/>
      <c r="AC28" s="36">
        <v>4</v>
      </c>
      <c r="AD28" s="24">
        <v>12</v>
      </c>
      <c r="AE28" s="35">
        <f>1-AC28/AD28</f>
        <v>0.6666666666666667</v>
      </c>
      <c r="AF28" s="36">
        <v>1545</v>
      </c>
      <c r="AG28" s="24">
        <v>32930</v>
      </c>
      <c r="AH28" s="37">
        <f>1-AF28/AG28</f>
        <v>0.953082295778925</v>
      </c>
      <c r="AI28" s="329"/>
      <c r="AJ28" s="309"/>
      <c r="AK28" s="310"/>
      <c r="AL28" s="146">
        <v>2</v>
      </c>
      <c r="AM28" s="119">
        <v>2</v>
      </c>
      <c r="AN28" s="35">
        <f>AL28/AM28</f>
        <v>1</v>
      </c>
      <c r="AO28" s="36">
        <v>0</v>
      </c>
      <c r="AP28" s="24">
        <v>12</v>
      </c>
      <c r="AQ28" s="21">
        <f>1-AO28/AP28</f>
        <v>1</v>
      </c>
      <c r="AR28" s="24">
        <v>32318</v>
      </c>
      <c r="AS28" s="24">
        <v>32930</v>
      </c>
      <c r="AT28" s="35">
        <f>AR28/AS28</f>
        <v>0.9814151229881567</v>
      </c>
      <c r="AU28" s="95" t="s">
        <v>32</v>
      </c>
      <c r="AV28" s="95" t="s">
        <v>32</v>
      </c>
      <c r="AW28" s="90" t="s">
        <v>32</v>
      </c>
      <c r="AX28" s="24">
        <v>612</v>
      </c>
      <c r="AY28" s="24">
        <v>32930</v>
      </c>
      <c r="AZ28" s="21">
        <f>1-AX28/AY28</f>
        <v>0.9814151229881567</v>
      </c>
      <c r="BA28" s="24">
        <v>12155</v>
      </c>
      <c r="BB28" s="24">
        <v>8080</v>
      </c>
      <c r="BC28" s="21">
        <f>(BA28-BB28)/BB28</f>
        <v>0.5043316831683168</v>
      </c>
      <c r="BD28" s="102" t="s">
        <v>32</v>
      </c>
      <c r="BE28" s="103" t="s">
        <v>32</v>
      </c>
      <c r="BF28" s="90" t="s">
        <v>32</v>
      </c>
      <c r="BG28" s="102" t="s">
        <v>32</v>
      </c>
      <c r="BH28" s="103" t="s">
        <v>32</v>
      </c>
      <c r="BI28" s="90" t="s">
        <v>32</v>
      </c>
      <c r="BJ28" s="196" t="s">
        <v>32</v>
      </c>
      <c r="BK28" s="103" t="s">
        <v>32</v>
      </c>
      <c r="BL28" s="90" t="s">
        <v>32</v>
      </c>
      <c r="BM28" s="24">
        <v>0</v>
      </c>
      <c r="BN28" s="24">
        <v>32318.41</v>
      </c>
      <c r="BO28" s="37">
        <f>1-BM28/BN28</f>
        <v>1</v>
      </c>
      <c r="BP28" s="358"/>
      <c r="BQ28" s="352"/>
      <c r="BR28" s="353"/>
      <c r="BS28" s="146">
        <v>18</v>
      </c>
      <c r="BT28" s="119">
        <v>18</v>
      </c>
      <c r="BU28" s="35">
        <f>BS28/BT28</f>
        <v>1</v>
      </c>
      <c r="BV28" s="119">
        <v>18</v>
      </c>
      <c r="BW28" s="119">
        <v>18</v>
      </c>
      <c r="BX28" s="35">
        <f>BV28/BW28</f>
        <v>1</v>
      </c>
      <c r="BY28" s="119">
        <v>0</v>
      </c>
      <c r="BZ28" s="119">
        <v>18</v>
      </c>
      <c r="CA28" s="21">
        <f>1-BY28/BZ28</f>
        <v>1</v>
      </c>
      <c r="CB28" s="151" t="s">
        <v>32</v>
      </c>
      <c r="CC28" s="151" t="s">
        <v>32</v>
      </c>
      <c r="CD28" s="82" t="s">
        <v>32</v>
      </c>
      <c r="CE28" s="103" t="s">
        <v>32</v>
      </c>
      <c r="CF28" s="103" t="s">
        <v>32</v>
      </c>
      <c r="CG28" s="82" t="s">
        <v>32</v>
      </c>
      <c r="CH28" s="103" t="s">
        <v>32</v>
      </c>
      <c r="CI28" s="103" t="s">
        <v>32</v>
      </c>
      <c r="CJ28" s="82" t="s">
        <v>32</v>
      </c>
      <c r="CK28" s="15"/>
      <c r="CL28" s="132">
        <v>0</v>
      </c>
      <c r="CM28" s="132">
        <v>0</v>
      </c>
      <c r="CN28" s="109" t="s">
        <v>32</v>
      </c>
      <c r="CO28" s="24">
        <v>41.3</v>
      </c>
      <c r="CP28" s="24">
        <v>34.1</v>
      </c>
      <c r="CQ28" s="21">
        <f>CO28/CP28</f>
        <v>1.2111436950146626</v>
      </c>
      <c r="CR28" s="102" t="s">
        <v>32</v>
      </c>
      <c r="CS28" s="103" t="s">
        <v>32</v>
      </c>
      <c r="CT28" s="90" t="s">
        <v>32</v>
      </c>
      <c r="CU28" s="15"/>
      <c r="CV28" s="133"/>
      <c r="CW28" s="24">
        <v>0</v>
      </c>
      <c r="CX28" s="24">
        <v>32318.41</v>
      </c>
      <c r="CY28" s="7">
        <f>1-CW28/CX28</f>
        <v>1</v>
      </c>
      <c r="CZ28" s="370"/>
      <c r="DA28" s="365"/>
      <c r="DB28" s="366"/>
      <c r="DC28" s="117" t="s">
        <v>32</v>
      </c>
      <c r="DD28" s="117" t="s">
        <v>32</v>
      </c>
      <c r="DE28" s="109" t="s">
        <v>32</v>
      </c>
      <c r="DF28" s="196" t="s">
        <v>32</v>
      </c>
      <c r="DG28" s="151" t="s">
        <v>32</v>
      </c>
      <c r="DH28" s="90" t="s">
        <v>32</v>
      </c>
      <c r="DI28" s="196" t="s">
        <v>32</v>
      </c>
      <c r="DJ28" s="151" t="s">
        <v>32</v>
      </c>
      <c r="DK28" s="90" t="s">
        <v>32</v>
      </c>
      <c r="DL28" s="17"/>
      <c r="DM28" s="246"/>
      <c r="DN28" s="117" t="s">
        <v>32</v>
      </c>
      <c r="DO28" s="108" t="s">
        <v>32</v>
      </c>
      <c r="DP28" s="109" t="s">
        <v>32</v>
      </c>
      <c r="DQ28" s="329"/>
      <c r="DR28" s="332"/>
      <c r="DS28" s="310"/>
      <c r="DT28" s="146">
        <v>2</v>
      </c>
      <c r="DU28" s="119">
        <v>2</v>
      </c>
      <c r="DV28" s="35">
        <f>DT28/DU28</f>
        <v>1</v>
      </c>
      <c r="DW28" s="119">
        <v>0</v>
      </c>
      <c r="DX28" s="119">
        <v>2</v>
      </c>
      <c r="DY28" s="35">
        <f>DW28/DX28</f>
        <v>0</v>
      </c>
      <c r="DZ28" s="119">
        <v>1</v>
      </c>
      <c r="EA28" s="119">
        <v>2</v>
      </c>
      <c r="EB28" s="37">
        <f>DZ28/EA28</f>
        <v>0.5</v>
      </c>
      <c r="EC28" s="293"/>
      <c r="ED28" s="294"/>
      <c r="EE28" s="445"/>
      <c r="EF28" s="389"/>
      <c r="EG28" s="390"/>
      <c r="EH28" s="391"/>
      <c r="EI28" s="402"/>
      <c r="EJ28" s="482" t="s">
        <v>17</v>
      </c>
    </row>
    <row r="29" spans="1:140" s="1" customFormat="1" ht="19.5" customHeight="1">
      <c r="A29" s="481"/>
      <c r="B29" s="482"/>
      <c r="C29" s="38"/>
      <c r="D29" s="39"/>
      <c r="E29" s="40">
        <f>E28</f>
        <v>1</v>
      </c>
      <c r="F29" s="41">
        <f>F28</f>
        <v>0.77</v>
      </c>
      <c r="G29" s="169"/>
      <c r="H29" s="170"/>
      <c r="I29" s="42">
        <f>I28</f>
        <v>1</v>
      </c>
      <c r="J29" s="104"/>
      <c r="K29" s="105"/>
      <c r="L29" s="51" t="s">
        <v>32</v>
      </c>
      <c r="M29" s="104"/>
      <c r="N29" s="105"/>
      <c r="O29" s="187" t="s">
        <v>32</v>
      </c>
      <c r="P29" s="104"/>
      <c r="Q29" s="105"/>
      <c r="R29" s="51" t="s">
        <v>32</v>
      </c>
      <c r="S29" s="43"/>
      <c r="T29" s="44"/>
      <c r="U29" s="6">
        <f>U28</f>
        <v>0.3333333333333333</v>
      </c>
      <c r="V29" s="43"/>
      <c r="W29" s="44"/>
      <c r="X29" s="6">
        <f>X28</f>
        <v>0.6666666666666667</v>
      </c>
      <c r="Y29" s="43"/>
      <c r="Z29" s="44"/>
      <c r="AA29" s="6">
        <f>AA28</f>
        <v>1</v>
      </c>
      <c r="AB29" s="221"/>
      <c r="AC29" s="43"/>
      <c r="AD29" s="44"/>
      <c r="AE29" s="6">
        <f>AE28</f>
        <v>0.6666666666666667</v>
      </c>
      <c r="AF29" s="43"/>
      <c r="AG29" s="44"/>
      <c r="AH29" s="45">
        <f>AH28</f>
        <v>0.953082295778925</v>
      </c>
      <c r="AI29" s="311">
        <f>E29+F29+I29+U29+X29+AA29+AE29+AH29</f>
        <v>6.3897489624455925</v>
      </c>
      <c r="AJ29" s="312">
        <v>8</v>
      </c>
      <c r="AK29" s="313">
        <f>AI29/AJ29</f>
        <v>0.7987186203056991</v>
      </c>
      <c r="AL29" s="147"/>
      <c r="AM29" s="126"/>
      <c r="AN29" s="6">
        <f>AN28</f>
        <v>1</v>
      </c>
      <c r="AO29" s="43"/>
      <c r="AP29" s="44"/>
      <c r="AQ29" s="23">
        <f>AQ28</f>
        <v>1</v>
      </c>
      <c r="AR29" s="44"/>
      <c r="AS29" s="44"/>
      <c r="AT29" s="6">
        <f>AT28</f>
        <v>0.9814151229881567</v>
      </c>
      <c r="AU29" s="43"/>
      <c r="AV29" s="44"/>
      <c r="AW29" s="91" t="str">
        <f>AW28</f>
        <v>х</v>
      </c>
      <c r="AX29" s="44"/>
      <c r="AY29" s="44"/>
      <c r="AZ29" s="23">
        <f>AZ28</f>
        <v>0.9814151229881567</v>
      </c>
      <c r="BA29" s="44"/>
      <c r="BB29" s="44"/>
      <c r="BC29" s="23">
        <f>1-BC28</f>
        <v>0.4956683168316832</v>
      </c>
      <c r="BD29" s="104"/>
      <c r="BE29" s="105"/>
      <c r="BF29" s="91" t="s">
        <v>32</v>
      </c>
      <c r="BG29" s="104"/>
      <c r="BH29" s="105"/>
      <c r="BI29" s="91" t="s">
        <v>32</v>
      </c>
      <c r="BJ29" s="197"/>
      <c r="BK29" s="105"/>
      <c r="BL29" s="91" t="s">
        <v>32</v>
      </c>
      <c r="BM29" s="44"/>
      <c r="BN29" s="44"/>
      <c r="BO29" s="45">
        <f>BO28</f>
        <v>1</v>
      </c>
      <c r="BP29" s="354">
        <f>AN29+AQ29+AT29+AZ29+BC29+BO29</f>
        <v>5.458498562807996</v>
      </c>
      <c r="BQ29" s="355">
        <v>6</v>
      </c>
      <c r="BR29" s="356">
        <f>BP29/BQ29</f>
        <v>0.9097497604679994</v>
      </c>
      <c r="BS29" s="147"/>
      <c r="BT29" s="126"/>
      <c r="BU29" s="6">
        <f>BU28</f>
        <v>1</v>
      </c>
      <c r="BV29" s="126"/>
      <c r="BW29" s="126"/>
      <c r="BX29" s="6">
        <f>BX28</f>
        <v>1</v>
      </c>
      <c r="BY29" s="126"/>
      <c r="BZ29" s="126"/>
      <c r="CA29" s="23">
        <f>CA28</f>
        <v>1</v>
      </c>
      <c r="CB29" s="153"/>
      <c r="CC29" s="153"/>
      <c r="CD29" s="51" t="s">
        <v>32</v>
      </c>
      <c r="CE29" s="105"/>
      <c r="CF29" s="105"/>
      <c r="CG29" s="51" t="s">
        <v>32</v>
      </c>
      <c r="CH29" s="105"/>
      <c r="CI29" s="105"/>
      <c r="CJ29" s="51" t="s">
        <v>32</v>
      </c>
      <c r="CK29" s="14">
        <v>1</v>
      </c>
      <c r="CL29" s="134"/>
      <c r="CM29" s="134"/>
      <c r="CN29" s="135">
        <v>1</v>
      </c>
      <c r="CO29" s="44"/>
      <c r="CP29" s="44"/>
      <c r="CQ29" s="23">
        <v>0</v>
      </c>
      <c r="CR29" s="104"/>
      <c r="CS29" s="105"/>
      <c r="CT29" s="91" t="s">
        <v>32</v>
      </c>
      <c r="CU29" s="14">
        <v>1</v>
      </c>
      <c r="CV29" s="14">
        <v>1</v>
      </c>
      <c r="CW29" s="44"/>
      <c r="CX29" s="44"/>
      <c r="CY29" s="8">
        <f>CY28</f>
        <v>1</v>
      </c>
      <c r="CZ29" s="371">
        <f>BU29+BX29+CA29+CN29+CQ29+CY29+CV29+CU29+CK29</f>
        <v>8</v>
      </c>
      <c r="DA29" s="368">
        <v>9</v>
      </c>
      <c r="DB29" s="369">
        <f>CZ29/DA29</f>
        <v>0.8888888888888888</v>
      </c>
      <c r="DC29" s="118"/>
      <c r="DD29" s="118"/>
      <c r="DE29" s="110" t="s">
        <v>32</v>
      </c>
      <c r="DF29" s="197"/>
      <c r="DG29" s="153"/>
      <c r="DH29" s="91" t="s">
        <v>32</v>
      </c>
      <c r="DI29" s="197"/>
      <c r="DJ29" s="153"/>
      <c r="DK29" s="91" t="s">
        <v>32</v>
      </c>
      <c r="DL29" s="16" t="s">
        <v>32</v>
      </c>
      <c r="DM29" s="159" t="s">
        <v>32</v>
      </c>
      <c r="DN29" s="118"/>
      <c r="DO29" s="249"/>
      <c r="DP29" s="110" t="s">
        <v>32</v>
      </c>
      <c r="DQ29" s="317" t="s">
        <v>32</v>
      </c>
      <c r="DR29" s="325" t="s">
        <v>32</v>
      </c>
      <c r="DS29" s="323" t="s">
        <v>32</v>
      </c>
      <c r="DT29" s="147"/>
      <c r="DU29" s="126"/>
      <c r="DV29" s="6">
        <f>DV28</f>
        <v>1</v>
      </c>
      <c r="DW29" s="126"/>
      <c r="DX29" s="126"/>
      <c r="DY29" s="6">
        <f>DY28</f>
        <v>0</v>
      </c>
      <c r="DZ29" s="126"/>
      <c r="EA29" s="126"/>
      <c r="EB29" s="45">
        <v>1</v>
      </c>
      <c r="EC29" s="291">
        <f>DV29+DY29+EB29</f>
        <v>2</v>
      </c>
      <c r="ED29" s="292">
        <v>3</v>
      </c>
      <c r="EE29" s="444">
        <f>EC29/ED29</f>
        <v>0.6666666666666666</v>
      </c>
      <c r="EF29" s="386">
        <f>EC29+CZ29+BP29+AI29</f>
        <v>21.84824752525359</v>
      </c>
      <c r="EG29" s="387">
        <f>ED29+DA29+BQ29+AJ29</f>
        <v>26</v>
      </c>
      <c r="EH29" s="388">
        <f>EF29/EG29</f>
        <v>0.8403172125097534</v>
      </c>
      <c r="EI29" s="401">
        <v>6</v>
      </c>
      <c r="EJ29" s="482"/>
    </row>
    <row r="30" spans="1:140" s="1" customFormat="1" ht="19.5" customHeight="1">
      <c r="A30" s="483">
        <v>813</v>
      </c>
      <c r="B30" s="484" t="s">
        <v>18</v>
      </c>
      <c r="C30" s="52">
        <v>10</v>
      </c>
      <c r="D30" s="53">
        <v>10</v>
      </c>
      <c r="E30" s="62">
        <f>C30/D30</f>
        <v>1</v>
      </c>
      <c r="F30" s="55">
        <v>0.87</v>
      </c>
      <c r="G30" s="177">
        <v>10</v>
      </c>
      <c r="H30" s="178">
        <v>10</v>
      </c>
      <c r="I30" s="34">
        <f>G30/H30</f>
        <v>1</v>
      </c>
      <c r="J30" s="65">
        <v>14577</v>
      </c>
      <c r="K30" s="66">
        <v>39501</v>
      </c>
      <c r="L30" s="35">
        <f>J30/K30</f>
        <v>0.36902863218652693</v>
      </c>
      <c r="M30" s="65">
        <v>0</v>
      </c>
      <c r="N30" s="66">
        <v>1</v>
      </c>
      <c r="O30" s="184">
        <f>M30/N30</f>
        <v>0</v>
      </c>
      <c r="P30" s="65">
        <v>1</v>
      </c>
      <c r="Q30" s="66">
        <v>1</v>
      </c>
      <c r="R30" s="35">
        <f>P30/Q30</f>
        <v>1</v>
      </c>
      <c r="S30" s="65">
        <v>2</v>
      </c>
      <c r="T30" s="66">
        <v>2</v>
      </c>
      <c r="U30" s="35">
        <f>S30/T30</f>
        <v>1</v>
      </c>
      <c r="V30" s="65">
        <v>2</v>
      </c>
      <c r="W30" s="66">
        <v>9</v>
      </c>
      <c r="X30" s="35">
        <f>1-V30/W30</f>
        <v>0.7777777777777778</v>
      </c>
      <c r="Y30" s="65">
        <v>877</v>
      </c>
      <c r="Z30" s="66">
        <v>36904</v>
      </c>
      <c r="AA30" s="35">
        <f>1-Y30/Z30</f>
        <v>0.9762356384131802</v>
      </c>
      <c r="AB30" s="199"/>
      <c r="AC30" s="65">
        <v>7</v>
      </c>
      <c r="AD30" s="66">
        <v>12</v>
      </c>
      <c r="AE30" s="35">
        <f>1-AC30/AD30</f>
        <v>0.41666666666666663</v>
      </c>
      <c r="AF30" s="65">
        <v>832</v>
      </c>
      <c r="AG30" s="66">
        <v>37665</v>
      </c>
      <c r="AH30" s="37">
        <f>1-AF30/AG30</f>
        <v>0.9779105270144697</v>
      </c>
      <c r="AI30" s="329"/>
      <c r="AJ30" s="309"/>
      <c r="AK30" s="310"/>
      <c r="AL30" s="227">
        <v>2</v>
      </c>
      <c r="AM30" s="115">
        <v>2</v>
      </c>
      <c r="AN30" s="111">
        <f>AL30/AM30</f>
        <v>1</v>
      </c>
      <c r="AO30" s="65">
        <v>1</v>
      </c>
      <c r="AP30" s="66">
        <v>12</v>
      </c>
      <c r="AQ30" s="21">
        <f>1-AO30/AP30</f>
        <v>0.9166666666666666</v>
      </c>
      <c r="AR30" s="66">
        <v>35861</v>
      </c>
      <c r="AS30" s="66">
        <v>37665</v>
      </c>
      <c r="AT30" s="35">
        <f>AR30/AS30</f>
        <v>0.9521040754015665</v>
      </c>
      <c r="AU30" s="95" t="s">
        <v>32</v>
      </c>
      <c r="AV30" s="95" t="s">
        <v>32</v>
      </c>
      <c r="AW30" s="90" t="s">
        <v>32</v>
      </c>
      <c r="AX30" s="66">
        <v>1804</v>
      </c>
      <c r="AY30" s="66">
        <v>37665</v>
      </c>
      <c r="AZ30" s="21">
        <f>1-AX30/AY30</f>
        <v>0.9521040754015664</v>
      </c>
      <c r="BA30" s="66">
        <v>13833</v>
      </c>
      <c r="BB30" s="66">
        <v>8965</v>
      </c>
      <c r="BC30" s="21">
        <f>(BA30-BB30)/BB30</f>
        <v>0.5430005577244841</v>
      </c>
      <c r="BD30" s="121">
        <v>1</v>
      </c>
      <c r="BE30" s="121">
        <v>1</v>
      </c>
      <c r="BF30" s="35">
        <f>BD30/BE30</f>
        <v>1</v>
      </c>
      <c r="BG30" s="65">
        <v>458631</v>
      </c>
      <c r="BH30" s="66">
        <v>425927</v>
      </c>
      <c r="BI30" s="21">
        <f>BG30/BH30-1</f>
        <v>0.0767831107208512</v>
      </c>
      <c r="BJ30" s="121">
        <v>0</v>
      </c>
      <c r="BK30" s="66">
        <v>425927</v>
      </c>
      <c r="BL30" s="21">
        <f>1-BJ30/BK30</f>
        <v>1</v>
      </c>
      <c r="BM30" s="66">
        <v>0.83</v>
      </c>
      <c r="BN30" s="66">
        <v>35861.04</v>
      </c>
      <c r="BO30" s="37">
        <f>1-BM30/BN30</f>
        <v>0.9999768551051503</v>
      </c>
      <c r="BP30" s="358"/>
      <c r="BQ30" s="352"/>
      <c r="BR30" s="353"/>
      <c r="BS30" s="120">
        <v>26</v>
      </c>
      <c r="BT30" s="121">
        <v>26</v>
      </c>
      <c r="BU30" s="35">
        <f>BS30/BT30</f>
        <v>1</v>
      </c>
      <c r="BV30" s="121">
        <v>26</v>
      </c>
      <c r="BW30" s="121">
        <v>26</v>
      </c>
      <c r="BX30" s="35">
        <f>BV30/BW30</f>
        <v>1</v>
      </c>
      <c r="BY30" s="121">
        <v>0</v>
      </c>
      <c r="BZ30" s="121">
        <v>26</v>
      </c>
      <c r="CA30" s="21">
        <f>1-BY30/BZ30</f>
        <v>1</v>
      </c>
      <c r="CB30" s="121">
        <v>11</v>
      </c>
      <c r="CC30" s="121">
        <v>11</v>
      </c>
      <c r="CD30" s="35">
        <f>CB30/CC30</f>
        <v>1</v>
      </c>
      <c r="CE30" s="66">
        <v>11</v>
      </c>
      <c r="CF30" s="66">
        <v>11</v>
      </c>
      <c r="CG30" s="35">
        <f>CE30/CF30</f>
        <v>1</v>
      </c>
      <c r="CH30" s="66">
        <v>0</v>
      </c>
      <c r="CI30" s="66">
        <v>11</v>
      </c>
      <c r="CJ30" s="21">
        <f>1-CH30/CI30</f>
        <v>1</v>
      </c>
      <c r="CK30" s="19"/>
      <c r="CL30" s="136">
        <v>164</v>
      </c>
      <c r="CM30" s="136">
        <v>0</v>
      </c>
      <c r="CN30" s="109" t="s">
        <v>32</v>
      </c>
      <c r="CO30" s="66">
        <v>0</v>
      </c>
      <c r="CP30" s="66">
        <v>0</v>
      </c>
      <c r="CQ30" s="21">
        <v>0</v>
      </c>
      <c r="CR30" s="137">
        <v>52085.243</v>
      </c>
      <c r="CS30" s="138">
        <f>BK30</f>
        <v>425927</v>
      </c>
      <c r="CT30" s="21">
        <f>1-CR30/CS30</f>
        <v>0.8777132161144985</v>
      </c>
      <c r="CU30" s="15"/>
      <c r="CV30" s="139"/>
      <c r="CW30" s="66">
        <v>0</v>
      </c>
      <c r="CX30" s="66">
        <v>35861.04</v>
      </c>
      <c r="CY30" s="7">
        <f>1-CW30/CX30</f>
        <v>1</v>
      </c>
      <c r="CZ30" s="364"/>
      <c r="DA30" s="365"/>
      <c r="DB30" s="366"/>
      <c r="DC30" s="117" t="s">
        <v>32</v>
      </c>
      <c r="DD30" s="117" t="s">
        <v>32</v>
      </c>
      <c r="DE30" s="109" t="s">
        <v>32</v>
      </c>
      <c r="DF30" s="196" t="s">
        <v>32</v>
      </c>
      <c r="DG30" s="151" t="s">
        <v>32</v>
      </c>
      <c r="DH30" s="90" t="s">
        <v>32</v>
      </c>
      <c r="DI30" s="121">
        <v>0</v>
      </c>
      <c r="DJ30" s="121">
        <v>1</v>
      </c>
      <c r="DK30" s="35">
        <f>DI30/DJ30</f>
        <v>0</v>
      </c>
      <c r="DL30" s="250" t="s">
        <v>140</v>
      </c>
      <c r="DM30" s="251" t="s">
        <v>140</v>
      </c>
      <c r="DN30" s="117" t="s">
        <v>32</v>
      </c>
      <c r="DO30" s="108" t="s">
        <v>32</v>
      </c>
      <c r="DP30" s="109" t="s">
        <v>32</v>
      </c>
      <c r="DQ30" s="329"/>
      <c r="DR30" s="309"/>
      <c r="DS30" s="330"/>
      <c r="DT30" s="120">
        <v>8</v>
      </c>
      <c r="DU30" s="121">
        <v>9</v>
      </c>
      <c r="DV30" s="35">
        <f>DT30/DU30</f>
        <v>0.8888888888888888</v>
      </c>
      <c r="DW30" s="121">
        <v>7</v>
      </c>
      <c r="DX30" s="121">
        <v>9</v>
      </c>
      <c r="DY30" s="35">
        <f>DW30/DX30</f>
        <v>0.7777777777777778</v>
      </c>
      <c r="DZ30" s="121">
        <v>2</v>
      </c>
      <c r="EA30" s="121">
        <v>9</v>
      </c>
      <c r="EB30" s="37">
        <f>DZ30/EA30</f>
        <v>0.2222222222222222</v>
      </c>
      <c r="EC30" s="293"/>
      <c r="ED30" s="294"/>
      <c r="EE30" s="445"/>
      <c r="EF30" s="389"/>
      <c r="EG30" s="390"/>
      <c r="EH30" s="391"/>
      <c r="EI30" s="402"/>
      <c r="EJ30" s="484" t="s">
        <v>18</v>
      </c>
    </row>
    <row r="31" spans="1:140" s="1" customFormat="1" ht="19.5" customHeight="1">
      <c r="A31" s="483"/>
      <c r="B31" s="484"/>
      <c r="C31" s="57"/>
      <c r="D31" s="58"/>
      <c r="E31" s="59">
        <f>E30</f>
        <v>1</v>
      </c>
      <c r="F31" s="60">
        <f>F30</f>
        <v>0.87</v>
      </c>
      <c r="G31" s="179"/>
      <c r="H31" s="180"/>
      <c r="I31" s="74">
        <f>I30</f>
        <v>1</v>
      </c>
      <c r="J31" s="71"/>
      <c r="K31" s="72"/>
      <c r="L31" s="23">
        <f>L30</f>
        <v>0.36902863218652693</v>
      </c>
      <c r="M31" s="71"/>
      <c r="N31" s="72"/>
      <c r="O31" s="188">
        <f>O30</f>
        <v>0</v>
      </c>
      <c r="P31" s="71"/>
      <c r="Q31" s="72"/>
      <c r="R31" s="23">
        <f>R30</f>
        <v>1</v>
      </c>
      <c r="S31" s="71"/>
      <c r="T31" s="72"/>
      <c r="U31" s="23">
        <f>U30</f>
        <v>1</v>
      </c>
      <c r="V31" s="71"/>
      <c r="W31" s="72"/>
      <c r="X31" s="23">
        <f>X30</f>
        <v>0.7777777777777778</v>
      </c>
      <c r="Y31" s="71"/>
      <c r="Z31" s="72"/>
      <c r="AA31" s="23">
        <f>AA30</f>
        <v>0.9762356384131802</v>
      </c>
      <c r="AB31" s="199"/>
      <c r="AC31" s="71"/>
      <c r="AD31" s="72"/>
      <c r="AE31" s="23">
        <f>AE30</f>
        <v>0.41666666666666663</v>
      </c>
      <c r="AF31" s="71"/>
      <c r="AG31" s="72"/>
      <c r="AH31" s="8">
        <f>AH30</f>
        <v>0.9779105270144697</v>
      </c>
      <c r="AI31" s="311">
        <f>E31+F31+I31+L31+R31+U31+X31+AA31+AE31+AH31+O31</f>
        <v>8.387619242058621</v>
      </c>
      <c r="AJ31" s="312">
        <v>11</v>
      </c>
      <c r="AK31" s="313">
        <f>AI31/AJ31</f>
        <v>0.7625108401871473</v>
      </c>
      <c r="AL31" s="228"/>
      <c r="AM31" s="116"/>
      <c r="AN31" s="135">
        <f>AN30</f>
        <v>1</v>
      </c>
      <c r="AO31" s="71"/>
      <c r="AP31" s="72"/>
      <c r="AQ31" s="23">
        <f>AQ30</f>
        <v>0.9166666666666666</v>
      </c>
      <c r="AR31" s="72"/>
      <c r="AS31" s="72"/>
      <c r="AT31" s="23">
        <f>AT30</f>
        <v>0.9521040754015665</v>
      </c>
      <c r="AU31" s="71"/>
      <c r="AV31" s="72"/>
      <c r="AW31" s="91" t="str">
        <f>AW30</f>
        <v>х</v>
      </c>
      <c r="AX31" s="72"/>
      <c r="AY31" s="72"/>
      <c r="AZ31" s="23">
        <f>AZ30</f>
        <v>0.9521040754015664</v>
      </c>
      <c r="BA31" s="72"/>
      <c r="BB31" s="72"/>
      <c r="BC31" s="23">
        <f>1-BC30</f>
        <v>0.4569994422755159</v>
      </c>
      <c r="BD31" s="123"/>
      <c r="BE31" s="123"/>
      <c r="BF31" s="23">
        <f>BF30</f>
        <v>1</v>
      </c>
      <c r="BG31" s="71"/>
      <c r="BH31" s="72"/>
      <c r="BI31" s="23">
        <v>1</v>
      </c>
      <c r="BJ31" s="123"/>
      <c r="BK31" s="72"/>
      <c r="BL31" s="23">
        <f>BL30</f>
        <v>1</v>
      </c>
      <c r="BM31" s="72"/>
      <c r="BN31" s="72"/>
      <c r="BO31" s="8">
        <f>BO30</f>
        <v>0.9999768551051503</v>
      </c>
      <c r="BP31" s="354">
        <f>AN31+AQ31+AT31+AZ31+BC31+BF31+BI31+BL31+BO31</f>
        <v>8.277851114850465</v>
      </c>
      <c r="BQ31" s="355">
        <v>9</v>
      </c>
      <c r="BR31" s="356">
        <f>BP31/BQ31</f>
        <v>0.919761234983385</v>
      </c>
      <c r="BS31" s="122"/>
      <c r="BT31" s="123"/>
      <c r="BU31" s="23">
        <f>BU30</f>
        <v>1</v>
      </c>
      <c r="BV31" s="123"/>
      <c r="BW31" s="123"/>
      <c r="BX31" s="23">
        <f>BX30</f>
        <v>1</v>
      </c>
      <c r="BY31" s="123"/>
      <c r="BZ31" s="123"/>
      <c r="CA31" s="23">
        <f>CA30</f>
        <v>1</v>
      </c>
      <c r="CB31" s="123"/>
      <c r="CC31" s="123"/>
      <c r="CD31" s="23">
        <f>CD30</f>
        <v>1</v>
      </c>
      <c r="CE31" s="72"/>
      <c r="CF31" s="72"/>
      <c r="CG31" s="23">
        <f>CG30</f>
        <v>1</v>
      </c>
      <c r="CH31" s="72"/>
      <c r="CI31" s="72"/>
      <c r="CJ31" s="23">
        <f>CJ30</f>
        <v>1</v>
      </c>
      <c r="CK31" s="16">
        <v>1</v>
      </c>
      <c r="CL31" s="140"/>
      <c r="CM31" s="140"/>
      <c r="CN31" s="135">
        <v>0</v>
      </c>
      <c r="CO31" s="72"/>
      <c r="CP31" s="72"/>
      <c r="CQ31" s="23">
        <v>1</v>
      </c>
      <c r="CR31" s="141"/>
      <c r="CS31" s="13"/>
      <c r="CT31" s="23">
        <f>CT30</f>
        <v>0.8777132161144985</v>
      </c>
      <c r="CU31" s="14">
        <v>1</v>
      </c>
      <c r="CV31" s="16">
        <v>0</v>
      </c>
      <c r="CW31" s="191"/>
      <c r="CX31" s="72"/>
      <c r="CY31" s="8">
        <f>CY30</f>
        <v>1</v>
      </c>
      <c r="CZ31" s="367">
        <f>BU31+BX31+CA31+CD31+CG31+CJ31+CN31+CQ31+CT31+CY31+CV31+CU31+CK31</f>
        <v>10.877713216114499</v>
      </c>
      <c r="DA31" s="368">
        <v>13</v>
      </c>
      <c r="DB31" s="369">
        <f>CZ31/DA31</f>
        <v>0.8367471704703461</v>
      </c>
      <c r="DC31" s="118"/>
      <c r="DD31" s="118"/>
      <c r="DE31" s="110" t="s">
        <v>32</v>
      </c>
      <c r="DF31" s="197"/>
      <c r="DG31" s="153"/>
      <c r="DH31" s="91" t="s">
        <v>32</v>
      </c>
      <c r="DI31" s="247" t="s">
        <v>133</v>
      </c>
      <c r="DJ31" s="205"/>
      <c r="DK31" s="23">
        <f>DK30</f>
        <v>0</v>
      </c>
      <c r="DL31" s="16">
        <v>0</v>
      </c>
      <c r="DM31" s="16">
        <v>0</v>
      </c>
      <c r="DN31" s="118"/>
      <c r="DO31" s="249"/>
      <c r="DP31" s="110" t="s">
        <v>32</v>
      </c>
      <c r="DQ31" s="333">
        <v>0</v>
      </c>
      <c r="DR31" s="334">
        <v>3</v>
      </c>
      <c r="DS31" s="313">
        <f>DQ31/DR31</f>
        <v>0</v>
      </c>
      <c r="DT31" s="122"/>
      <c r="DU31" s="123"/>
      <c r="DV31" s="23">
        <f>DV30</f>
        <v>0.8888888888888888</v>
      </c>
      <c r="DW31" s="123"/>
      <c r="DX31" s="123"/>
      <c r="DY31" s="23">
        <f>DY30</f>
        <v>0.7777777777777778</v>
      </c>
      <c r="DZ31" s="123"/>
      <c r="EA31" s="123"/>
      <c r="EB31" s="8">
        <f>EB30/0.25</f>
        <v>0.8888888888888888</v>
      </c>
      <c r="EC31" s="291">
        <f>DV31+DY31+EB31</f>
        <v>2.5555555555555554</v>
      </c>
      <c r="ED31" s="292">
        <v>3</v>
      </c>
      <c r="EE31" s="444">
        <f>EC31/ED31</f>
        <v>0.8518518518518517</v>
      </c>
      <c r="EF31" s="386">
        <f>EC31+DQ31+CZ31+BP31+AI31</f>
        <v>30.09873912857914</v>
      </c>
      <c r="EG31" s="387">
        <f>ED31+DR31+DA31+BQ31+AJ31</f>
        <v>39</v>
      </c>
      <c r="EH31" s="388">
        <f>EF31/EG31</f>
        <v>0.7717625417584395</v>
      </c>
      <c r="EI31" s="401">
        <v>12</v>
      </c>
      <c r="EJ31" s="484"/>
    </row>
    <row r="32" spans="1:140" s="1" customFormat="1" ht="19.5" customHeight="1">
      <c r="A32" s="483">
        <v>815</v>
      </c>
      <c r="B32" s="484" t="s">
        <v>19</v>
      </c>
      <c r="C32" s="46">
        <v>2</v>
      </c>
      <c r="D32" s="47">
        <v>14</v>
      </c>
      <c r="E32" s="32">
        <f>C32/D32</f>
        <v>0.14285714285714285</v>
      </c>
      <c r="F32" s="49">
        <v>0.84</v>
      </c>
      <c r="G32" s="175">
        <v>14</v>
      </c>
      <c r="H32" s="176">
        <v>16</v>
      </c>
      <c r="I32" s="34">
        <f>G32/H32</f>
        <v>0.875</v>
      </c>
      <c r="J32" s="36">
        <v>1214531</v>
      </c>
      <c r="K32" s="24">
        <v>1571692</v>
      </c>
      <c r="L32" s="35">
        <f>J32/K32</f>
        <v>0.7727538219956582</v>
      </c>
      <c r="M32" s="102" t="s">
        <v>31</v>
      </c>
      <c r="N32" s="103" t="s">
        <v>32</v>
      </c>
      <c r="O32" s="186" t="s">
        <v>32</v>
      </c>
      <c r="P32" s="36">
        <v>1</v>
      </c>
      <c r="Q32" s="24">
        <v>1</v>
      </c>
      <c r="R32" s="35">
        <f>P32/Q32</f>
        <v>1</v>
      </c>
      <c r="S32" s="36">
        <v>3</v>
      </c>
      <c r="T32" s="24">
        <v>4</v>
      </c>
      <c r="U32" s="35">
        <f>S32/T32</f>
        <v>0.75</v>
      </c>
      <c r="V32" s="36">
        <v>4</v>
      </c>
      <c r="W32" s="24">
        <v>9</v>
      </c>
      <c r="X32" s="35">
        <f>1-V32/W32</f>
        <v>0.5555555555555556</v>
      </c>
      <c r="Y32" s="36">
        <v>0</v>
      </c>
      <c r="Z32" s="24">
        <v>2923624</v>
      </c>
      <c r="AA32" s="35">
        <f>1-Y32/Z32</f>
        <v>1</v>
      </c>
      <c r="AB32" s="199"/>
      <c r="AC32" s="36">
        <v>31</v>
      </c>
      <c r="AD32" s="24">
        <v>12</v>
      </c>
      <c r="AE32" s="35">
        <v>0</v>
      </c>
      <c r="AF32" s="36">
        <v>31815</v>
      </c>
      <c r="AG32" s="24">
        <v>3110313</v>
      </c>
      <c r="AH32" s="37">
        <f>1-AF32/AG32</f>
        <v>0.9897711259284837</v>
      </c>
      <c r="AI32" s="329"/>
      <c r="AJ32" s="309"/>
      <c r="AK32" s="310"/>
      <c r="AL32" s="146">
        <v>36</v>
      </c>
      <c r="AM32" s="119">
        <v>36</v>
      </c>
      <c r="AN32" s="35">
        <f>AL32/AM32</f>
        <v>1</v>
      </c>
      <c r="AO32" s="36">
        <v>5</v>
      </c>
      <c r="AP32" s="24">
        <v>12</v>
      </c>
      <c r="AQ32" s="21">
        <f>1-AO32/AP32</f>
        <v>0.5833333333333333</v>
      </c>
      <c r="AR32" s="24">
        <v>3101183</v>
      </c>
      <c r="AS32" s="24">
        <v>3110313</v>
      </c>
      <c r="AT32" s="35">
        <f>AR32/AS32</f>
        <v>0.9970646041089756</v>
      </c>
      <c r="AU32" s="36">
        <v>4125</v>
      </c>
      <c r="AV32" s="24">
        <v>1524152</v>
      </c>
      <c r="AW32" s="90">
        <f>1-AU32/AV32</f>
        <v>0.997293577018565</v>
      </c>
      <c r="AX32" s="24">
        <v>5004</v>
      </c>
      <c r="AY32" s="24">
        <v>1578458</v>
      </c>
      <c r="AZ32" s="21">
        <f>1-AX32/AY32</f>
        <v>0.9968298174547565</v>
      </c>
      <c r="BA32" s="24">
        <v>430334</v>
      </c>
      <c r="BB32" s="24">
        <v>393363</v>
      </c>
      <c r="BC32" s="21">
        <f>(BA32-BB32)/BB32</f>
        <v>0.09398697894819798</v>
      </c>
      <c r="BD32" s="119">
        <v>5</v>
      </c>
      <c r="BE32" s="119">
        <v>17</v>
      </c>
      <c r="BF32" s="35">
        <f aca="true" t="shared" si="0" ref="BF32:BF38">BD32/BE32</f>
        <v>0.29411764705882354</v>
      </c>
      <c r="BG32" s="36">
        <v>1528170</v>
      </c>
      <c r="BH32" s="24">
        <v>1529748</v>
      </c>
      <c r="BI32" s="21">
        <f>1-BG32/BH32</f>
        <v>0.0010315424501290416</v>
      </c>
      <c r="BJ32" s="119">
        <v>0.3</v>
      </c>
      <c r="BK32" s="24">
        <v>1529748</v>
      </c>
      <c r="BL32" s="21">
        <f>1-BJ32/BK32</f>
        <v>0.999999803889268</v>
      </c>
      <c r="BM32" s="24">
        <v>0</v>
      </c>
      <c r="BN32" s="24">
        <v>3101183.51</v>
      </c>
      <c r="BO32" s="37">
        <f>1-BM32/BN32</f>
        <v>1</v>
      </c>
      <c r="BP32" s="358"/>
      <c r="BQ32" s="352"/>
      <c r="BR32" s="353"/>
      <c r="BS32" s="146">
        <v>26</v>
      </c>
      <c r="BT32" s="119">
        <v>26</v>
      </c>
      <c r="BU32" s="35">
        <f>BS32/BT32</f>
        <v>1</v>
      </c>
      <c r="BV32" s="119">
        <v>26</v>
      </c>
      <c r="BW32" s="119">
        <v>26</v>
      </c>
      <c r="BX32" s="35">
        <f>BV32/BW32</f>
        <v>1</v>
      </c>
      <c r="BY32" s="119">
        <v>0</v>
      </c>
      <c r="BZ32" s="119">
        <v>26</v>
      </c>
      <c r="CA32" s="21">
        <f>1-BY32/BZ32</f>
        <v>1</v>
      </c>
      <c r="CB32" s="119">
        <v>25</v>
      </c>
      <c r="CC32" s="119">
        <v>25</v>
      </c>
      <c r="CD32" s="35">
        <f>CB32/CC32</f>
        <v>1</v>
      </c>
      <c r="CE32" s="24">
        <v>25</v>
      </c>
      <c r="CF32" s="24">
        <v>25</v>
      </c>
      <c r="CG32" s="35">
        <f>CE32/CF32</f>
        <v>1</v>
      </c>
      <c r="CH32" s="24">
        <v>4</v>
      </c>
      <c r="CI32" s="24">
        <v>25</v>
      </c>
      <c r="CJ32" s="21">
        <f>1-CH32/CI32</f>
        <v>0.84</v>
      </c>
      <c r="CK32" s="19"/>
      <c r="CL32" s="24">
        <v>4857.312</v>
      </c>
      <c r="CM32" s="24">
        <v>4218.01</v>
      </c>
      <c r="CN32" s="21">
        <f>CL32/CM32</f>
        <v>1.1515648374470424</v>
      </c>
      <c r="CO32" s="24">
        <v>2287.43</v>
      </c>
      <c r="CP32" s="24">
        <v>449.447</v>
      </c>
      <c r="CQ32" s="21">
        <f>CO32/CP32</f>
        <v>5.089432124366165</v>
      </c>
      <c r="CR32" s="103">
        <v>580.559</v>
      </c>
      <c r="CS32" s="103">
        <f>BK32</f>
        <v>1529748</v>
      </c>
      <c r="CT32" s="21">
        <f>1-CR32/CS32</f>
        <v>0.9996204871652064</v>
      </c>
      <c r="CU32" s="15"/>
      <c r="CV32" s="15"/>
      <c r="CW32" s="24">
        <v>0</v>
      </c>
      <c r="CX32" s="24">
        <v>3101183.51</v>
      </c>
      <c r="CY32" s="7">
        <f>1-CW32/CX32</f>
        <v>1</v>
      </c>
      <c r="CZ32" s="370"/>
      <c r="DA32" s="365"/>
      <c r="DB32" s="366"/>
      <c r="DC32" s="119">
        <v>135</v>
      </c>
      <c r="DD32" s="119">
        <v>135</v>
      </c>
      <c r="DE32" s="111">
        <f>DC32/DD32</f>
        <v>1</v>
      </c>
      <c r="DF32" s="119">
        <v>5</v>
      </c>
      <c r="DG32" s="119">
        <v>5</v>
      </c>
      <c r="DH32" s="35">
        <f>DF32/DG32</f>
        <v>1</v>
      </c>
      <c r="DI32" s="119">
        <v>105</v>
      </c>
      <c r="DJ32" s="119">
        <v>136</v>
      </c>
      <c r="DK32" s="35">
        <f>DI32/DJ32</f>
        <v>0.7720588235294118</v>
      </c>
      <c r="DL32" s="124" t="s">
        <v>141</v>
      </c>
      <c r="DM32" s="125" t="s">
        <v>141</v>
      </c>
      <c r="DN32" s="113">
        <v>0</v>
      </c>
      <c r="DO32" s="132">
        <v>326330</v>
      </c>
      <c r="DP32" s="239">
        <f>1-DN32/DO32</f>
        <v>1</v>
      </c>
      <c r="DQ32" s="329"/>
      <c r="DR32" s="309"/>
      <c r="DS32" s="330"/>
      <c r="DT32" s="120">
        <v>13</v>
      </c>
      <c r="DU32" s="121">
        <v>14</v>
      </c>
      <c r="DV32" s="35">
        <f>DT32/DU32</f>
        <v>0.9285714285714286</v>
      </c>
      <c r="DW32" s="121">
        <v>0</v>
      </c>
      <c r="DX32" s="121">
        <v>14</v>
      </c>
      <c r="DY32" s="35">
        <f>DW32/DX32</f>
        <v>0</v>
      </c>
      <c r="DZ32" s="121">
        <v>4</v>
      </c>
      <c r="EA32" s="121">
        <v>14</v>
      </c>
      <c r="EB32" s="37">
        <f>DZ32/EA32</f>
        <v>0.2857142857142857</v>
      </c>
      <c r="EC32" s="293"/>
      <c r="ED32" s="294"/>
      <c r="EE32" s="445"/>
      <c r="EF32" s="389"/>
      <c r="EG32" s="390"/>
      <c r="EH32" s="391"/>
      <c r="EI32" s="402"/>
      <c r="EJ32" s="484" t="s">
        <v>19</v>
      </c>
    </row>
    <row r="33" spans="1:140" s="1" customFormat="1" ht="19.5" customHeight="1">
      <c r="A33" s="483"/>
      <c r="B33" s="484"/>
      <c r="C33" s="38"/>
      <c r="D33" s="39"/>
      <c r="E33" s="40">
        <f>E32</f>
        <v>0.14285714285714285</v>
      </c>
      <c r="F33" s="41">
        <f>F32</f>
        <v>0.84</v>
      </c>
      <c r="G33" s="169"/>
      <c r="H33" s="170"/>
      <c r="I33" s="42">
        <f>I32</f>
        <v>0.875</v>
      </c>
      <c r="J33" s="43"/>
      <c r="K33" s="44"/>
      <c r="L33" s="6">
        <f>L32</f>
        <v>0.7727538219956582</v>
      </c>
      <c r="M33" s="104"/>
      <c r="N33" s="105"/>
      <c r="O33" s="187" t="s">
        <v>32</v>
      </c>
      <c r="P33" s="43"/>
      <c r="Q33" s="44"/>
      <c r="R33" s="6">
        <f>R32</f>
        <v>1</v>
      </c>
      <c r="S33" s="43"/>
      <c r="T33" s="44"/>
      <c r="U33" s="6">
        <f>U32</f>
        <v>0.75</v>
      </c>
      <c r="V33" s="43"/>
      <c r="W33" s="44"/>
      <c r="X33" s="6">
        <f>X32</f>
        <v>0.5555555555555556</v>
      </c>
      <c r="Y33" s="43"/>
      <c r="Z33" s="44"/>
      <c r="AA33" s="6">
        <f>AA32</f>
        <v>1</v>
      </c>
      <c r="AB33" s="202"/>
      <c r="AC33" s="43"/>
      <c r="AD33" s="44"/>
      <c r="AE33" s="6">
        <v>0</v>
      </c>
      <c r="AF33" s="43"/>
      <c r="AG33" s="44"/>
      <c r="AH33" s="45">
        <f>AH32</f>
        <v>0.9897711259284837</v>
      </c>
      <c r="AI33" s="311">
        <f>E33+F33+I33+L33+R33+U33+X33+AA33+AE33+AH33</f>
        <v>6.92593764633684</v>
      </c>
      <c r="AJ33" s="312">
        <v>10</v>
      </c>
      <c r="AK33" s="313">
        <f>AI33/AJ33</f>
        <v>0.692593764633684</v>
      </c>
      <c r="AL33" s="147"/>
      <c r="AM33" s="126"/>
      <c r="AN33" s="6">
        <f>AN32</f>
        <v>1</v>
      </c>
      <c r="AO33" s="43"/>
      <c r="AP33" s="44"/>
      <c r="AQ33" s="23">
        <f>AQ32</f>
        <v>0.5833333333333333</v>
      </c>
      <c r="AR33" s="44"/>
      <c r="AS33" s="44"/>
      <c r="AT33" s="6">
        <f>AT32</f>
        <v>0.9970646041089756</v>
      </c>
      <c r="AU33" s="43"/>
      <c r="AV33" s="44"/>
      <c r="AW33" s="91">
        <f>AW32</f>
        <v>0.997293577018565</v>
      </c>
      <c r="AX33" s="44"/>
      <c r="AY33" s="44"/>
      <c r="AZ33" s="23">
        <f>AZ32</f>
        <v>0.9968298174547565</v>
      </c>
      <c r="BA33" s="44"/>
      <c r="BB33" s="44"/>
      <c r="BC33" s="23">
        <f>1-BC32</f>
        <v>0.906013021051802</v>
      </c>
      <c r="BD33" s="126"/>
      <c r="BE33" s="126"/>
      <c r="BF33" s="23">
        <v>0.29</v>
      </c>
      <c r="BG33" s="43"/>
      <c r="BH33" s="44"/>
      <c r="BI33" s="23">
        <v>1</v>
      </c>
      <c r="BJ33" s="126"/>
      <c r="BK33" s="44"/>
      <c r="BL33" s="23">
        <f>BL32</f>
        <v>0.999999803889268</v>
      </c>
      <c r="BM33" s="44"/>
      <c r="BN33" s="44"/>
      <c r="BO33" s="45">
        <f>BO32</f>
        <v>1</v>
      </c>
      <c r="BP33" s="354">
        <f>AN33+AQ33+AT33+AW33+AZ33+BC33+BF33+BI33+BL33+BO33</f>
        <v>8.7705341568567</v>
      </c>
      <c r="BQ33" s="355">
        <v>10</v>
      </c>
      <c r="BR33" s="356">
        <f>BP33/BQ33</f>
        <v>0.87705341568567</v>
      </c>
      <c r="BS33" s="147"/>
      <c r="BT33" s="126"/>
      <c r="BU33" s="6">
        <f>BU32</f>
        <v>1</v>
      </c>
      <c r="BV33" s="126"/>
      <c r="BW33" s="126"/>
      <c r="BX33" s="6">
        <f>BX32</f>
        <v>1</v>
      </c>
      <c r="BY33" s="126"/>
      <c r="BZ33" s="126"/>
      <c r="CA33" s="23">
        <f>CA32</f>
        <v>1</v>
      </c>
      <c r="CB33" s="126"/>
      <c r="CC33" s="126"/>
      <c r="CD33" s="6">
        <f>CD32</f>
        <v>1</v>
      </c>
      <c r="CE33" s="44"/>
      <c r="CF33" s="44"/>
      <c r="CG33" s="6">
        <f>CG32</f>
        <v>1</v>
      </c>
      <c r="CH33" s="44"/>
      <c r="CI33" s="44"/>
      <c r="CJ33" s="23">
        <f>CJ32</f>
        <v>0.84</v>
      </c>
      <c r="CK33" s="16">
        <v>1</v>
      </c>
      <c r="CL33" s="44"/>
      <c r="CM33" s="44"/>
      <c r="CN33" s="23">
        <v>0</v>
      </c>
      <c r="CO33" s="44"/>
      <c r="CP33" s="44"/>
      <c r="CQ33" s="23">
        <v>0</v>
      </c>
      <c r="CR33" s="101"/>
      <c r="CS33" s="2"/>
      <c r="CT33" s="23">
        <f>CT32</f>
        <v>0.9996204871652064</v>
      </c>
      <c r="CU33" s="14">
        <v>1</v>
      </c>
      <c r="CV33" s="14">
        <v>1</v>
      </c>
      <c r="CW33" s="44"/>
      <c r="CX33" s="44"/>
      <c r="CY33" s="8">
        <f>CY32</f>
        <v>1</v>
      </c>
      <c r="CZ33" s="367">
        <f>BU33+BX33+CA33+CD33+CG33+CJ33+CN33+CQ33+CT33+CY33+CV33+CU33+CK33</f>
        <v>10.839620487165206</v>
      </c>
      <c r="DA33" s="368">
        <v>13</v>
      </c>
      <c r="DB33" s="369">
        <f>CZ33/DA33</f>
        <v>0.8338169605511697</v>
      </c>
      <c r="DC33" s="114"/>
      <c r="DD33" s="114"/>
      <c r="DE33" s="112">
        <f>DE32</f>
        <v>1</v>
      </c>
      <c r="DF33" s="126"/>
      <c r="DG33" s="126"/>
      <c r="DH33" s="6">
        <f>DH32</f>
        <v>1</v>
      </c>
      <c r="DI33" s="126"/>
      <c r="DJ33" s="126"/>
      <c r="DK33" s="6">
        <f>DK32</f>
        <v>0.7720588235294118</v>
      </c>
      <c r="DL33" s="14">
        <v>1</v>
      </c>
      <c r="DM33" s="10">
        <v>1</v>
      </c>
      <c r="DN33" s="114"/>
      <c r="DO33" s="134"/>
      <c r="DP33" s="245">
        <f>DP32</f>
        <v>1</v>
      </c>
      <c r="DQ33" s="311">
        <f>DE33+DH33+DK33++DL33+DM33+DP33</f>
        <v>5.772058823529411</v>
      </c>
      <c r="DR33" s="312">
        <v>6</v>
      </c>
      <c r="DS33" s="313">
        <f>DQ33/DR33</f>
        <v>0.9620098039215685</v>
      </c>
      <c r="DT33" s="122"/>
      <c r="DU33" s="123"/>
      <c r="DV33" s="23">
        <f>DV32</f>
        <v>0.9285714285714286</v>
      </c>
      <c r="DW33" s="123"/>
      <c r="DX33" s="123"/>
      <c r="DY33" s="23">
        <f>DY32</f>
        <v>0</v>
      </c>
      <c r="DZ33" s="123"/>
      <c r="EA33" s="123"/>
      <c r="EB33" s="8">
        <v>1</v>
      </c>
      <c r="EC33" s="291">
        <f>DV33+DY33+EB33</f>
        <v>1.9285714285714286</v>
      </c>
      <c r="ED33" s="292">
        <v>3</v>
      </c>
      <c r="EE33" s="444">
        <f>EC33/ED33</f>
        <v>0.6428571428571429</v>
      </c>
      <c r="EF33" s="386">
        <f>EC33+DQ33+CZ33+BP33+AI33</f>
        <v>34.23672254245959</v>
      </c>
      <c r="EG33" s="387">
        <f>ED33+DR33+DA33+BQ33+AJ33</f>
        <v>42</v>
      </c>
      <c r="EH33" s="388">
        <f>EF33/EG33</f>
        <v>0.8151600605347521</v>
      </c>
      <c r="EI33" s="401">
        <v>7</v>
      </c>
      <c r="EJ33" s="484"/>
    </row>
    <row r="34" spans="1:140" s="1" customFormat="1" ht="19.5" customHeight="1">
      <c r="A34" s="483">
        <v>816</v>
      </c>
      <c r="B34" s="484" t="s">
        <v>20</v>
      </c>
      <c r="C34" s="46">
        <v>7</v>
      </c>
      <c r="D34" s="47">
        <v>13</v>
      </c>
      <c r="E34" s="32">
        <f>C34/D34</f>
        <v>0.5384615384615384</v>
      </c>
      <c r="F34" s="49">
        <v>0.88</v>
      </c>
      <c r="G34" s="175">
        <v>13</v>
      </c>
      <c r="H34" s="176">
        <v>13</v>
      </c>
      <c r="I34" s="34">
        <f>G34/H34</f>
        <v>1</v>
      </c>
      <c r="J34" s="36">
        <v>17130</v>
      </c>
      <c r="K34" s="24">
        <v>186989</v>
      </c>
      <c r="L34" s="35">
        <f>J34/K34</f>
        <v>0.09160966687880036</v>
      </c>
      <c r="M34" s="36">
        <v>0</v>
      </c>
      <c r="N34" s="24">
        <v>4</v>
      </c>
      <c r="O34" s="184">
        <f>M34/N34</f>
        <v>0</v>
      </c>
      <c r="P34" s="102" t="s">
        <v>31</v>
      </c>
      <c r="Q34" s="103" t="s">
        <v>32</v>
      </c>
      <c r="R34" s="50" t="s">
        <v>32</v>
      </c>
      <c r="S34" s="36">
        <v>3</v>
      </c>
      <c r="T34" s="24">
        <v>3</v>
      </c>
      <c r="U34" s="35">
        <f>S34/T34</f>
        <v>1</v>
      </c>
      <c r="V34" s="36">
        <v>2</v>
      </c>
      <c r="W34" s="24">
        <v>9</v>
      </c>
      <c r="X34" s="35">
        <f>1-V34/W34</f>
        <v>0.7777777777777778</v>
      </c>
      <c r="Y34" s="36">
        <v>0</v>
      </c>
      <c r="Z34" s="24">
        <v>290602</v>
      </c>
      <c r="AA34" s="35">
        <f>1-Y34/Z34</f>
        <v>1</v>
      </c>
      <c r="AB34" s="199"/>
      <c r="AC34" s="36">
        <v>31</v>
      </c>
      <c r="AD34" s="24">
        <v>12</v>
      </c>
      <c r="AE34" s="35">
        <v>0</v>
      </c>
      <c r="AF34" s="36">
        <v>34377</v>
      </c>
      <c r="AG34" s="24">
        <v>304338</v>
      </c>
      <c r="AH34" s="37">
        <f>1-AF34/AG34</f>
        <v>0.887043353113972</v>
      </c>
      <c r="AI34" s="329"/>
      <c r="AJ34" s="309"/>
      <c r="AK34" s="310"/>
      <c r="AL34" s="226">
        <v>2</v>
      </c>
      <c r="AM34" s="113">
        <v>2</v>
      </c>
      <c r="AN34" s="111">
        <f>AL34/AM34</f>
        <v>1</v>
      </c>
      <c r="AO34" s="36">
        <v>2</v>
      </c>
      <c r="AP34" s="24">
        <v>12</v>
      </c>
      <c r="AQ34" s="21">
        <f>1-AO34/AP34</f>
        <v>0.8333333333333334</v>
      </c>
      <c r="AR34" s="24">
        <v>303416</v>
      </c>
      <c r="AS34" s="24">
        <v>304338</v>
      </c>
      <c r="AT34" s="35">
        <f>AR34/AS34</f>
        <v>0.9969704736181483</v>
      </c>
      <c r="AU34" s="36">
        <v>206</v>
      </c>
      <c r="AV34" s="24">
        <v>113912</v>
      </c>
      <c r="AW34" s="90">
        <f>1-AU34/AV34</f>
        <v>0.9981915864878151</v>
      </c>
      <c r="AX34" s="24">
        <v>716</v>
      </c>
      <c r="AY34" s="24">
        <v>196217</v>
      </c>
      <c r="AZ34" s="21">
        <f>1-AX34/AY34</f>
        <v>0.9963509787633079</v>
      </c>
      <c r="BA34" s="24">
        <v>53591</v>
      </c>
      <c r="BB34" s="24">
        <v>48875</v>
      </c>
      <c r="BC34" s="21">
        <f>(BA34-BB34)/BB34</f>
        <v>0.09649104859335038</v>
      </c>
      <c r="BD34" s="119">
        <v>3</v>
      </c>
      <c r="BE34" s="119">
        <v>13</v>
      </c>
      <c r="BF34" s="35">
        <f t="shared" si="0"/>
        <v>0.23076923076923078</v>
      </c>
      <c r="BG34" s="36">
        <v>111601</v>
      </c>
      <c r="BH34" s="24">
        <v>111601</v>
      </c>
      <c r="BI34" s="21">
        <f>1-BG34/BH34</f>
        <v>0</v>
      </c>
      <c r="BJ34" s="119">
        <v>0</v>
      </c>
      <c r="BK34" s="24">
        <v>111601</v>
      </c>
      <c r="BL34" s="21">
        <f>1-BJ34/BK34</f>
        <v>1</v>
      </c>
      <c r="BM34" s="24">
        <v>31209</v>
      </c>
      <c r="BN34" s="24">
        <v>303416.14</v>
      </c>
      <c r="BO34" s="37">
        <f>1-BM34/BN34</f>
        <v>0.8971412661172211</v>
      </c>
      <c r="BP34" s="358"/>
      <c r="BQ34" s="352"/>
      <c r="BR34" s="357"/>
      <c r="BS34" s="146">
        <v>26</v>
      </c>
      <c r="BT34" s="119">
        <v>26</v>
      </c>
      <c r="BU34" s="35">
        <f>BS34/BT34</f>
        <v>1</v>
      </c>
      <c r="BV34" s="119">
        <v>26</v>
      </c>
      <c r="BW34" s="119">
        <v>26</v>
      </c>
      <c r="BX34" s="35">
        <f>BV34/BW34</f>
        <v>1</v>
      </c>
      <c r="BY34" s="119">
        <v>4</v>
      </c>
      <c r="BZ34" s="119">
        <v>26</v>
      </c>
      <c r="CA34" s="21">
        <f>1-BY34/BZ34</f>
        <v>0.8461538461538461</v>
      </c>
      <c r="CB34" s="119">
        <v>24</v>
      </c>
      <c r="CC34" s="119">
        <v>24</v>
      </c>
      <c r="CD34" s="35">
        <f>CB34/CC34</f>
        <v>1</v>
      </c>
      <c r="CE34" s="24">
        <v>24</v>
      </c>
      <c r="CF34" s="24">
        <v>24</v>
      </c>
      <c r="CG34" s="35">
        <f>CE34/CF34</f>
        <v>1</v>
      </c>
      <c r="CH34" s="24">
        <v>4</v>
      </c>
      <c r="CI34" s="24">
        <v>24</v>
      </c>
      <c r="CJ34" s="21">
        <f>1-CH34/CI34</f>
        <v>0.8333333333333334</v>
      </c>
      <c r="CK34" s="15"/>
      <c r="CL34" s="24">
        <v>1311</v>
      </c>
      <c r="CM34" s="103">
        <v>0</v>
      </c>
      <c r="CN34" s="90" t="s">
        <v>32</v>
      </c>
      <c r="CO34" s="24">
        <v>87.102</v>
      </c>
      <c r="CP34" s="24">
        <v>65.212</v>
      </c>
      <c r="CQ34" s="21">
        <f>CO34/CP34</f>
        <v>1.3356744157517022</v>
      </c>
      <c r="CR34" s="108">
        <v>287.379</v>
      </c>
      <c r="CS34" s="108">
        <f>BK34</f>
        <v>111601</v>
      </c>
      <c r="CT34" s="21">
        <f>1-CR34/CS34</f>
        <v>0.9974249424288313</v>
      </c>
      <c r="CU34" s="15"/>
      <c r="CV34" s="15"/>
      <c r="CW34" s="132">
        <v>0</v>
      </c>
      <c r="CX34" s="24">
        <v>303416.14</v>
      </c>
      <c r="CY34" s="7">
        <f>1-CW34/CX34</f>
        <v>1</v>
      </c>
      <c r="CZ34" s="370"/>
      <c r="DA34" s="365"/>
      <c r="DB34" s="366"/>
      <c r="DC34" s="113">
        <v>5</v>
      </c>
      <c r="DD34" s="113">
        <v>5</v>
      </c>
      <c r="DE34" s="111">
        <f>DC34/DD34</f>
        <v>1</v>
      </c>
      <c r="DF34" s="119">
        <v>3</v>
      </c>
      <c r="DG34" s="119">
        <v>3</v>
      </c>
      <c r="DH34" s="35">
        <f>DF34/DG34</f>
        <v>1</v>
      </c>
      <c r="DI34" s="119">
        <v>4</v>
      </c>
      <c r="DJ34" s="119">
        <v>5</v>
      </c>
      <c r="DK34" s="35">
        <f>DI34/DJ34</f>
        <v>0.8</v>
      </c>
      <c r="DL34" s="252" t="s">
        <v>140</v>
      </c>
      <c r="DM34" s="253" t="s">
        <v>140</v>
      </c>
      <c r="DN34" s="113">
        <v>0</v>
      </c>
      <c r="DO34" s="132">
        <v>7129</v>
      </c>
      <c r="DP34" s="239">
        <f>1-DN34/DO34</f>
        <v>1</v>
      </c>
      <c r="DQ34" s="329"/>
      <c r="DR34" s="309"/>
      <c r="DS34" s="330"/>
      <c r="DT34" s="226">
        <v>6</v>
      </c>
      <c r="DU34" s="113">
        <v>6</v>
      </c>
      <c r="DV34" s="111">
        <f>DT34/DU34</f>
        <v>1</v>
      </c>
      <c r="DW34" s="113">
        <v>5</v>
      </c>
      <c r="DX34" s="113">
        <v>6</v>
      </c>
      <c r="DY34" s="111">
        <f>DW34/DX34</f>
        <v>0.8333333333333334</v>
      </c>
      <c r="DZ34" s="113">
        <v>3</v>
      </c>
      <c r="EA34" s="113">
        <v>6</v>
      </c>
      <c r="EB34" s="255">
        <f>DZ34/EA34</f>
        <v>0.5</v>
      </c>
      <c r="EC34" s="293"/>
      <c r="ED34" s="294"/>
      <c r="EE34" s="445"/>
      <c r="EF34" s="389"/>
      <c r="EG34" s="390"/>
      <c r="EH34" s="391"/>
      <c r="EI34" s="402"/>
      <c r="EJ34" s="484" t="s">
        <v>20</v>
      </c>
    </row>
    <row r="35" spans="1:140" s="1" customFormat="1" ht="19.5" customHeight="1">
      <c r="A35" s="483"/>
      <c r="B35" s="484"/>
      <c r="C35" s="38"/>
      <c r="D35" s="39"/>
      <c r="E35" s="40">
        <f>E34</f>
        <v>0.5384615384615384</v>
      </c>
      <c r="F35" s="41">
        <f>F34</f>
        <v>0.88</v>
      </c>
      <c r="G35" s="169"/>
      <c r="H35" s="170"/>
      <c r="I35" s="42">
        <f>I34</f>
        <v>1</v>
      </c>
      <c r="J35" s="43"/>
      <c r="K35" s="44"/>
      <c r="L35" s="6">
        <f>L34</f>
        <v>0.09160966687880036</v>
      </c>
      <c r="M35" s="43"/>
      <c r="N35" s="44"/>
      <c r="O35" s="185">
        <f>O34</f>
        <v>0</v>
      </c>
      <c r="P35" s="104"/>
      <c r="Q35" s="105"/>
      <c r="R35" s="51" t="s">
        <v>32</v>
      </c>
      <c r="S35" s="43"/>
      <c r="T35" s="44"/>
      <c r="U35" s="6">
        <f>U34</f>
        <v>1</v>
      </c>
      <c r="V35" s="43"/>
      <c r="W35" s="44"/>
      <c r="X35" s="6">
        <f>X34</f>
        <v>0.7777777777777778</v>
      </c>
      <c r="Y35" s="43"/>
      <c r="Z35" s="44"/>
      <c r="AA35" s="6">
        <f>AA34</f>
        <v>1</v>
      </c>
      <c r="AB35" s="202"/>
      <c r="AC35" s="43"/>
      <c r="AD35" s="44"/>
      <c r="AE35" s="6">
        <v>0</v>
      </c>
      <c r="AF35" s="43"/>
      <c r="AG35" s="44"/>
      <c r="AH35" s="45">
        <f>AH34</f>
        <v>0.887043353113972</v>
      </c>
      <c r="AI35" s="339">
        <f>E35+F35+I35+L35+U35+X35+AA35+AE35+AH35+O35</f>
        <v>6.174892336232088</v>
      </c>
      <c r="AJ35" s="312">
        <v>10</v>
      </c>
      <c r="AK35" s="313">
        <f>AI35/AJ35</f>
        <v>0.6174892336232088</v>
      </c>
      <c r="AL35" s="215"/>
      <c r="AM35" s="114"/>
      <c r="AN35" s="112">
        <f>AN34</f>
        <v>1</v>
      </c>
      <c r="AO35" s="43"/>
      <c r="AP35" s="44"/>
      <c r="AQ35" s="23">
        <f>AQ34</f>
        <v>0.8333333333333334</v>
      </c>
      <c r="AR35" s="44"/>
      <c r="AS35" s="44"/>
      <c r="AT35" s="6">
        <f>AT34</f>
        <v>0.9969704736181483</v>
      </c>
      <c r="AU35" s="43"/>
      <c r="AV35" s="44"/>
      <c r="AW35" s="91">
        <f>AW34</f>
        <v>0.9981915864878151</v>
      </c>
      <c r="AX35" s="44"/>
      <c r="AY35" s="44"/>
      <c r="AZ35" s="23">
        <f>AZ34</f>
        <v>0.9963509787633079</v>
      </c>
      <c r="BA35" s="44"/>
      <c r="BB35" s="44"/>
      <c r="BC35" s="23">
        <f>1-BC34</f>
        <v>0.9035089514066497</v>
      </c>
      <c r="BD35" s="126"/>
      <c r="BE35" s="126"/>
      <c r="BF35" s="23">
        <f>BF34</f>
        <v>0.23076923076923078</v>
      </c>
      <c r="BG35" s="43"/>
      <c r="BH35" s="44"/>
      <c r="BI35" s="23">
        <v>1</v>
      </c>
      <c r="BJ35" s="126"/>
      <c r="BK35" s="44"/>
      <c r="BL35" s="23">
        <f>BL34</f>
        <v>1</v>
      </c>
      <c r="BM35" s="44"/>
      <c r="BN35" s="44"/>
      <c r="BO35" s="45">
        <f>BO34</f>
        <v>0.8971412661172211</v>
      </c>
      <c r="BP35" s="359">
        <f>AN35+AQ35+AT35+AW35+AZ35+BC35+BF35+BI35+BL35+BO35</f>
        <v>8.856265820495707</v>
      </c>
      <c r="BQ35" s="355">
        <v>10</v>
      </c>
      <c r="BR35" s="356">
        <f aca="true" t="shared" si="1" ref="BR35:BR43">BP35/BQ35</f>
        <v>0.8856265820495708</v>
      </c>
      <c r="BS35" s="147"/>
      <c r="BT35" s="126"/>
      <c r="BU35" s="6">
        <f>BU34</f>
        <v>1</v>
      </c>
      <c r="BV35" s="126"/>
      <c r="BW35" s="126"/>
      <c r="BX35" s="6">
        <f>BX34</f>
        <v>1</v>
      </c>
      <c r="BY35" s="126"/>
      <c r="BZ35" s="126"/>
      <c r="CA35" s="23">
        <f>CA34</f>
        <v>0.8461538461538461</v>
      </c>
      <c r="CB35" s="126"/>
      <c r="CC35" s="126"/>
      <c r="CD35" s="6">
        <f>CD34</f>
        <v>1</v>
      </c>
      <c r="CE35" s="44"/>
      <c r="CF35" s="44"/>
      <c r="CG35" s="6">
        <f>CG34</f>
        <v>1</v>
      </c>
      <c r="CH35" s="44"/>
      <c r="CI35" s="44"/>
      <c r="CJ35" s="23">
        <f>CJ34</f>
        <v>0.8333333333333334</v>
      </c>
      <c r="CK35" s="14">
        <v>1</v>
      </c>
      <c r="CL35" s="44"/>
      <c r="CM35" s="105"/>
      <c r="CN35" s="91">
        <v>0</v>
      </c>
      <c r="CO35" s="44"/>
      <c r="CP35" s="44"/>
      <c r="CQ35" s="23">
        <v>0</v>
      </c>
      <c r="CR35" s="134"/>
      <c r="CS35" s="134"/>
      <c r="CT35" s="135">
        <v>1</v>
      </c>
      <c r="CU35" s="14">
        <v>1</v>
      </c>
      <c r="CV35" s="14">
        <v>1</v>
      </c>
      <c r="CW35" s="130"/>
      <c r="CX35" s="44"/>
      <c r="CY35" s="8">
        <f>CY34</f>
        <v>1</v>
      </c>
      <c r="CZ35" s="367">
        <f>BU35+BX35+CA35+CD35+CG35+CJ35+CN35+CQ35+CT35+CY35+CV35+CU35+CK35</f>
        <v>10.679487179487179</v>
      </c>
      <c r="DA35" s="368">
        <v>13</v>
      </c>
      <c r="DB35" s="369">
        <f>CZ35/DA35</f>
        <v>0.8214990138067061</v>
      </c>
      <c r="DC35" s="114"/>
      <c r="DD35" s="114"/>
      <c r="DE35" s="112">
        <f>DE34</f>
        <v>1</v>
      </c>
      <c r="DF35" s="126"/>
      <c r="DG35" s="126"/>
      <c r="DH35" s="6">
        <f>DH34</f>
        <v>1</v>
      </c>
      <c r="DI35" s="206" t="s">
        <v>135</v>
      </c>
      <c r="DJ35" s="205"/>
      <c r="DK35" s="6">
        <f>DK34</f>
        <v>0.8</v>
      </c>
      <c r="DL35" s="242">
        <v>0</v>
      </c>
      <c r="DM35" s="243">
        <v>0</v>
      </c>
      <c r="DN35" s="114"/>
      <c r="DO35" s="134"/>
      <c r="DP35" s="245">
        <f>DP34</f>
        <v>1</v>
      </c>
      <c r="DQ35" s="311">
        <f>DE35+DH35+DK35++DL35+DM35+DP35</f>
        <v>3.8</v>
      </c>
      <c r="DR35" s="312">
        <v>6</v>
      </c>
      <c r="DS35" s="313">
        <f>DQ35/DR35</f>
        <v>0.6333333333333333</v>
      </c>
      <c r="DT35" s="215"/>
      <c r="DU35" s="114"/>
      <c r="DV35" s="112">
        <f>DV34</f>
        <v>1</v>
      </c>
      <c r="DW35" s="114"/>
      <c r="DX35" s="114"/>
      <c r="DY35" s="112">
        <f>DY34</f>
        <v>0.8333333333333334</v>
      </c>
      <c r="DZ35" s="114"/>
      <c r="EA35" s="114"/>
      <c r="EB35" s="256">
        <v>1</v>
      </c>
      <c r="EC35" s="295">
        <f>DV35+DY35+EB35</f>
        <v>2.8333333333333335</v>
      </c>
      <c r="ED35" s="296">
        <v>3</v>
      </c>
      <c r="EE35" s="444">
        <f>EC35/ED35</f>
        <v>0.9444444444444445</v>
      </c>
      <c r="EF35" s="392">
        <f>EC35+DQ35+CZ35+BP35+AI35</f>
        <v>32.34397866954831</v>
      </c>
      <c r="EG35" s="393">
        <f>ED35+DR35+DA35+BQ35+AJ35</f>
        <v>42</v>
      </c>
      <c r="EH35" s="394">
        <f>EF35/EG35</f>
        <v>0.7700947302273407</v>
      </c>
      <c r="EI35" s="403">
        <v>13</v>
      </c>
      <c r="EJ35" s="484"/>
    </row>
    <row r="36" spans="1:140" s="1" customFormat="1" ht="19.5" customHeight="1">
      <c r="A36" s="483">
        <v>817</v>
      </c>
      <c r="B36" s="484" t="s">
        <v>21</v>
      </c>
      <c r="C36" s="52">
        <v>15</v>
      </c>
      <c r="D36" s="53">
        <v>16</v>
      </c>
      <c r="E36" s="62">
        <f>C36/D36</f>
        <v>0.9375</v>
      </c>
      <c r="F36" s="55">
        <v>0.89</v>
      </c>
      <c r="G36" s="177">
        <v>16</v>
      </c>
      <c r="H36" s="178">
        <v>16</v>
      </c>
      <c r="I36" s="63">
        <f>G36/H36</f>
        <v>1</v>
      </c>
      <c r="J36" s="65">
        <v>173024</v>
      </c>
      <c r="K36" s="66">
        <v>276056</v>
      </c>
      <c r="L36" s="64">
        <f>J36/K36</f>
        <v>0.6267713797200568</v>
      </c>
      <c r="M36" s="65">
        <v>0</v>
      </c>
      <c r="N36" s="66">
        <v>2</v>
      </c>
      <c r="O36" s="189">
        <f>M36/N36</f>
        <v>0</v>
      </c>
      <c r="P36" s="65">
        <v>1</v>
      </c>
      <c r="Q36" s="66">
        <v>1</v>
      </c>
      <c r="R36" s="64">
        <f>P36/Q36</f>
        <v>1</v>
      </c>
      <c r="S36" s="65">
        <v>3</v>
      </c>
      <c r="T36" s="66">
        <v>5</v>
      </c>
      <c r="U36" s="64">
        <f>S36/T36</f>
        <v>0.6</v>
      </c>
      <c r="V36" s="65">
        <v>4</v>
      </c>
      <c r="W36" s="66">
        <v>9</v>
      </c>
      <c r="X36" s="64">
        <f>1-V36/W36</f>
        <v>0.5555555555555556</v>
      </c>
      <c r="Y36" s="65">
        <v>3880</v>
      </c>
      <c r="Z36" s="66">
        <v>262945</v>
      </c>
      <c r="AA36" s="64">
        <f>1-Y36/Z36</f>
        <v>0.9852440624465192</v>
      </c>
      <c r="AB36" s="199"/>
      <c r="AC36" s="75">
        <v>18</v>
      </c>
      <c r="AD36" s="76">
        <v>12</v>
      </c>
      <c r="AE36" s="11">
        <v>0</v>
      </c>
      <c r="AF36" s="75">
        <v>3328</v>
      </c>
      <c r="AG36" s="76">
        <v>294368</v>
      </c>
      <c r="AH36" s="77">
        <f>1-AF36/AG36</f>
        <v>0.9886944233068812</v>
      </c>
      <c r="AI36" s="308"/>
      <c r="AJ36" s="309"/>
      <c r="AK36" s="310"/>
      <c r="AL36" s="120">
        <v>2</v>
      </c>
      <c r="AM36" s="121">
        <v>2</v>
      </c>
      <c r="AN36" s="64">
        <f>AL36/AM36</f>
        <v>1</v>
      </c>
      <c r="AO36" s="65">
        <v>0</v>
      </c>
      <c r="AP36" s="66">
        <v>12</v>
      </c>
      <c r="AQ36" s="21">
        <f>1-AO36/AP36</f>
        <v>1</v>
      </c>
      <c r="AR36" s="66">
        <v>290601</v>
      </c>
      <c r="AS36" s="66">
        <v>294368</v>
      </c>
      <c r="AT36" s="64">
        <f>AR36/AS36</f>
        <v>0.9872030927274704</v>
      </c>
      <c r="AU36" s="65">
        <v>3549</v>
      </c>
      <c r="AV36" s="66">
        <v>10747</v>
      </c>
      <c r="AW36" s="92">
        <f>1-AU36/AV36</f>
        <v>0.669768307434633</v>
      </c>
      <c r="AX36" s="66">
        <v>218</v>
      </c>
      <c r="AY36" s="66">
        <v>271309</v>
      </c>
      <c r="AZ36" s="64">
        <f>1-AX36/AY36</f>
        <v>0.9991964881371426</v>
      </c>
      <c r="BA36" s="66">
        <v>80198</v>
      </c>
      <c r="BB36" s="66">
        <v>67773</v>
      </c>
      <c r="BC36" s="64">
        <f>(BA36-BB36)/BB36</f>
        <v>0.1833325955764095</v>
      </c>
      <c r="BD36" s="121">
        <v>4</v>
      </c>
      <c r="BE36" s="121">
        <v>18</v>
      </c>
      <c r="BF36" s="64">
        <f t="shared" si="0"/>
        <v>0.2222222222222222</v>
      </c>
      <c r="BG36" s="65">
        <v>12740</v>
      </c>
      <c r="BH36" s="66">
        <v>12740</v>
      </c>
      <c r="BI36" s="21">
        <f>1-BG36/BH36</f>
        <v>0</v>
      </c>
      <c r="BJ36" s="121">
        <v>0</v>
      </c>
      <c r="BK36" s="66">
        <v>12740</v>
      </c>
      <c r="BL36" s="64">
        <f>1-BJ36/BK36</f>
        <v>1</v>
      </c>
      <c r="BM36" s="66">
        <v>0</v>
      </c>
      <c r="BN36" s="66">
        <v>290600.98</v>
      </c>
      <c r="BO36" s="67">
        <f>1-BM36/BN36</f>
        <v>1</v>
      </c>
      <c r="BP36" s="351"/>
      <c r="BQ36" s="352"/>
      <c r="BR36" s="353"/>
      <c r="BS36" s="120">
        <v>23</v>
      </c>
      <c r="BT36" s="121">
        <v>23</v>
      </c>
      <c r="BU36" s="64">
        <f>BS36/BT36</f>
        <v>1</v>
      </c>
      <c r="BV36" s="121">
        <v>23</v>
      </c>
      <c r="BW36" s="121">
        <v>23</v>
      </c>
      <c r="BX36" s="64">
        <f>BV36/BW36</f>
        <v>1</v>
      </c>
      <c r="BY36" s="121">
        <v>0</v>
      </c>
      <c r="BZ36" s="121">
        <v>23</v>
      </c>
      <c r="CA36" s="21">
        <f>1-BY36/BZ36</f>
        <v>1</v>
      </c>
      <c r="CB36" s="121">
        <v>38</v>
      </c>
      <c r="CC36" s="121">
        <v>38</v>
      </c>
      <c r="CD36" s="64">
        <f>CB36/CC36</f>
        <v>1</v>
      </c>
      <c r="CE36" s="66">
        <v>38</v>
      </c>
      <c r="CF36" s="66">
        <v>38</v>
      </c>
      <c r="CG36" s="64">
        <f>CE36/CF36</f>
        <v>1</v>
      </c>
      <c r="CH36" s="66">
        <v>1</v>
      </c>
      <c r="CI36" s="66">
        <v>38</v>
      </c>
      <c r="CJ36" s="64">
        <f>1-CH36/CI36</f>
        <v>0.9736842105263158</v>
      </c>
      <c r="CK36" s="15"/>
      <c r="CL36" s="66">
        <v>0.566</v>
      </c>
      <c r="CM36" s="66">
        <v>0</v>
      </c>
      <c r="CN36" s="92" t="s">
        <v>32</v>
      </c>
      <c r="CO36" s="66">
        <v>4826.5</v>
      </c>
      <c r="CP36" s="66">
        <v>9.721</v>
      </c>
      <c r="CQ36" s="21">
        <f>CO36/CP36</f>
        <v>496.50241744676475</v>
      </c>
      <c r="CR36" s="66">
        <v>29.423</v>
      </c>
      <c r="CS36" s="138">
        <f>BK36</f>
        <v>12740</v>
      </c>
      <c r="CT36" s="21">
        <f>1-CR36/CS36</f>
        <v>0.9976905023547881</v>
      </c>
      <c r="CU36" s="15"/>
      <c r="CV36" s="15"/>
      <c r="CW36" s="66">
        <v>0</v>
      </c>
      <c r="CX36" s="66">
        <v>290600.98</v>
      </c>
      <c r="CY36" s="7">
        <f>1-CW36/CX36</f>
        <v>1</v>
      </c>
      <c r="CZ36" s="370"/>
      <c r="DA36" s="365"/>
      <c r="DB36" s="366"/>
      <c r="DC36" s="115">
        <v>19</v>
      </c>
      <c r="DD36" s="115">
        <v>19</v>
      </c>
      <c r="DE36" s="106">
        <f>DC36/DD36</f>
        <v>1</v>
      </c>
      <c r="DF36" s="121">
        <v>4</v>
      </c>
      <c r="DG36" s="121">
        <v>4</v>
      </c>
      <c r="DH36" s="64">
        <f>DF36/DG36</f>
        <v>1</v>
      </c>
      <c r="DI36" s="121">
        <v>15</v>
      </c>
      <c r="DJ36" s="121">
        <v>19</v>
      </c>
      <c r="DK36" s="64">
        <f>DI36/DJ36</f>
        <v>0.7894736842105263</v>
      </c>
      <c r="DL36" s="250" t="s">
        <v>141</v>
      </c>
      <c r="DM36" s="251" t="s">
        <v>141</v>
      </c>
      <c r="DN36" s="115">
        <v>0</v>
      </c>
      <c r="DO36" s="136">
        <v>41312</v>
      </c>
      <c r="DP36" s="192">
        <f>1-DN36/DO36</f>
        <v>1</v>
      </c>
      <c r="DQ36" s="329"/>
      <c r="DR36" s="309"/>
      <c r="DS36" s="310"/>
      <c r="DT36" s="120">
        <v>3</v>
      </c>
      <c r="DU36" s="121">
        <v>3</v>
      </c>
      <c r="DV36" s="64">
        <f>DT36/DU36</f>
        <v>1</v>
      </c>
      <c r="DW36" s="121">
        <v>0</v>
      </c>
      <c r="DX36" s="121">
        <v>3</v>
      </c>
      <c r="DY36" s="64">
        <f>DW36/DX36</f>
        <v>0</v>
      </c>
      <c r="DZ36" s="121">
        <v>1</v>
      </c>
      <c r="EA36" s="121">
        <v>3</v>
      </c>
      <c r="EB36" s="67">
        <f>DZ36/EA36</f>
        <v>0.3333333333333333</v>
      </c>
      <c r="EC36" s="289"/>
      <c r="ED36" s="290"/>
      <c r="EE36" s="445"/>
      <c r="EF36" s="395"/>
      <c r="EG36" s="396"/>
      <c r="EH36" s="388"/>
      <c r="EI36" s="401"/>
      <c r="EJ36" s="484" t="s">
        <v>21</v>
      </c>
    </row>
    <row r="37" spans="1:140" s="1" customFormat="1" ht="19.5" customHeight="1">
      <c r="A37" s="483"/>
      <c r="B37" s="484"/>
      <c r="C37" s="57"/>
      <c r="D37" s="58"/>
      <c r="E37" s="59">
        <f>E36</f>
        <v>0.9375</v>
      </c>
      <c r="F37" s="60">
        <f>F36</f>
        <v>0.89</v>
      </c>
      <c r="G37" s="179"/>
      <c r="H37" s="180"/>
      <c r="I37" s="69">
        <f>I36</f>
        <v>1</v>
      </c>
      <c r="J37" s="71"/>
      <c r="K37" s="72"/>
      <c r="L37" s="70">
        <f>L36</f>
        <v>0.6267713797200568</v>
      </c>
      <c r="M37" s="71"/>
      <c r="N37" s="72"/>
      <c r="O37" s="190">
        <f>O36</f>
        <v>0</v>
      </c>
      <c r="P37" s="71"/>
      <c r="Q37" s="72"/>
      <c r="R37" s="70">
        <f>R36</f>
        <v>1</v>
      </c>
      <c r="S37" s="71"/>
      <c r="T37" s="72"/>
      <c r="U37" s="70">
        <f>U36</f>
        <v>0.6</v>
      </c>
      <c r="V37" s="71"/>
      <c r="W37" s="72"/>
      <c r="X37" s="70">
        <f>X36</f>
        <v>0.5555555555555556</v>
      </c>
      <c r="Y37" s="71"/>
      <c r="Z37" s="72"/>
      <c r="AA37" s="70">
        <f>AA36</f>
        <v>0.9852440624465192</v>
      </c>
      <c r="AB37" s="202"/>
      <c r="AC37" s="71"/>
      <c r="AD37" s="72"/>
      <c r="AE37" s="70">
        <v>0</v>
      </c>
      <c r="AF37" s="71"/>
      <c r="AG37" s="72"/>
      <c r="AH37" s="73">
        <f>AH36</f>
        <v>0.9886944233068812</v>
      </c>
      <c r="AI37" s="311">
        <f>E37+F37+I37+L37+R37+U37+X37+AA37+AE37+AH37+O37</f>
        <v>7.583765421029011</v>
      </c>
      <c r="AJ37" s="312">
        <v>11</v>
      </c>
      <c r="AK37" s="313">
        <f>AI37/AJ37</f>
        <v>0.6894332200935465</v>
      </c>
      <c r="AL37" s="122"/>
      <c r="AM37" s="123"/>
      <c r="AN37" s="70">
        <f>AN36</f>
        <v>1</v>
      </c>
      <c r="AO37" s="71"/>
      <c r="AP37" s="72"/>
      <c r="AQ37" s="23">
        <f>AQ36</f>
        <v>1</v>
      </c>
      <c r="AR37" s="72"/>
      <c r="AS37" s="72"/>
      <c r="AT37" s="70">
        <f>AT36</f>
        <v>0.9872030927274704</v>
      </c>
      <c r="AU37" s="71"/>
      <c r="AV37" s="72"/>
      <c r="AW37" s="93">
        <f>AW36</f>
        <v>0.669768307434633</v>
      </c>
      <c r="AX37" s="72"/>
      <c r="AY37" s="72"/>
      <c r="AZ37" s="22">
        <f>AZ36</f>
        <v>0.9991964881371426</v>
      </c>
      <c r="BA37" s="72"/>
      <c r="BB37" s="72"/>
      <c r="BC37" s="22">
        <f>1-BC36</f>
        <v>0.8166674044235905</v>
      </c>
      <c r="BD37" s="123"/>
      <c r="BE37" s="123"/>
      <c r="BF37" s="23">
        <v>0.22</v>
      </c>
      <c r="BG37" s="71"/>
      <c r="BH37" s="72"/>
      <c r="BI37" s="23">
        <v>1</v>
      </c>
      <c r="BJ37" s="123"/>
      <c r="BK37" s="72"/>
      <c r="BL37" s="22">
        <f>BL36</f>
        <v>1</v>
      </c>
      <c r="BM37" s="72"/>
      <c r="BN37" s="72"/>
      <c r="BO37" s="73">
        <f>BO36</f>
        <v>1</v>
      </c>
      <c r="BP37" s="354">
        <f>AN37+AQ37+AT37+AW37+AZ37+BC37+BF37+BI37+BL37+BO37</f>
        <v>8.692835292722837</v>
      </c>
      <c r="BQ37" s="355">
        <v>10</v>
      </c>
      <c r="BR37" s="356">
        <f t="shared" si="1"/>
        <v>0.8692835292722837</v>
      </c>
      <c r="BS37" s="122"/>
      <c r="BT37" s="123"/>
      <c r="BU37" s="70">
        <f>BU36</f>
        <v>1</v>
      </c>
      <c r="BV37" s="123"/>
      <c r="BW37" s="123"/>
      <c r="BX37" s="70">
        <f>BX36</f>
        <v>1</v>
      </c>
      <c r="BY37" s="123"/>
      <c r="BZ37" s="123"/>
      <c r="CA37" s="23">
        <f>CA36</f>
        <v>1</v>
      </c>
      <c r="CB37" s="123"/>
      <c r="CC37" s="123"/>
      <c r="CD37" s="70">
        <f>CD36</f>
        <v>1</v>
      </c>
      <c r="CE37" s="72"/>
      <c r="CF37" s="72"/>
      <c r="CG37" s="70">
        <f>CG36</f>
        <v>1</v>
      </c>
      <c r="CH37" s="72"/>
      <c r="CI37" s="72"/>
      <c r="CJ37" s="22">
        <f>CJ36</f>
        <v>0.9736842105263158</v>
      </c>
      <c r="CK37" s="14">
        <v>1</v>
      </c>
      <c r="CL37" s="72"/>
      <c r="CM37" s="72"/>
      <c r="CN37" s="22">
        <v>0</v>
      </c>
      <c r="CO37" s="72"/>
      <c r="CP37" s="72"/>
      <c r="CQ37" s="23">
        <v>0</v>
      </c>
      <c r="CR37" s="72"/>
      <c r="CS37" s="72"/>
      <c r="CT37" s="23">
        <f>CT36</f>
        <v>0.9976905023547881</v>
      </c>
      <c r="CU37" s="14">
        <v>1</v>
      </c>
      <c r="CV37" s="14">
        <v>1</v>
      </c>
      <c r="CW37" s="72"/>
      <c r="CX37" s="72"/>
      <c r="CY37" s="8">
        <f>CY36</f>
        <v>1</v>
      </c>
      <c r="CZ37" s="367">
        <f>BU37+BX37+CA37+CD37+CG37+CJ37+CN37+CQ37+CT37+CY37+CV37+CU37+CK37</f>
        <v>10.971374712881104</v>
      </c>
      <c r="DA37" s="368">
        <v>13</v>
      </c>
      <c r="DB37" s="369">
        <f>CZ37/DA37</f>
        <v>0.8439519009908542</v>
      </c>
      <c r="DC37" s="116"/>
      <c r="DD37" s="116"/>
      <c r="DE37" s="107">
        <f>DE36</f>
        <v>1</v>
      </c>
      <c r="DF37" s="123"/>
      <c r="DG37" s="123"/>
      <c r="DH37" s="70">
        <f>DH36</f>
        <v>1</v>
      </c>
      <c r="DI37" s="397" t="s">
        <v>136</v>
      </c>
      <c r="DJ37" s="123"/>
      <c r="DK37" s="70">
        <f>DK36</f>
        <v>0.7894736842105263</v>
      </c>
      <c r="DL37" s="16">
        <v>1</v>
      </c>
      <c r="DM37" s="159">
        <v>1</v>
      </c>
      <c r="DN37" s="116"/>
      <c r="DO37" s="140"/>
      <c r="DP37" s="193">
        <f>DP36</f>
        <v>1</v>
      </c>
      <c r="DQ37" s="311">
        <f>DE37+DH37+DK37++DL37+DM37+DP37</f>
        <v>5.7894736842105265</v>
      </c>
      <c r="DR37" s="331">
        <v>6</v>
      </c>
      <c r="DS37" s="313">
        <f>DQ37/DR37</f>
        <v>0.9649122807017544</v>
      </c>
      <c r="DT37" s="122"/>
      <c r="DU37" s="123"/>
      <c r="DV37" s="70">
        <f>DV36</f>
        <v>1</v>
      </c>
      <c r="DW37" s="123"/>
      <c r="DX37" s="123"/>
      <c r="DY37" s="70">
        <f>DY36</f>
        <v>0</v>
      </c>
      <c r="DZ37" s="123"/>
      <c r="EA37" s="123"/>
      <c r="EB37" s="73">
        <v>1</v>
      </c>
      <c r="EC37" s="291">
        <f>DV37+DY37+EB37</f>
        <v>2</v>
      </c>
      <c r="ED37" s="292">
        <v>3</v>
      </c>
      <c r="EE37" s="444">
        <f>EC37/ED37</f>
        <v>0.6666666666666666</v>
      </c>
      <c r="EF37" s="386">
        <f>EC37+DQ37+CZ37+BP37+AI37</f>
        <v>35.03744911084348</v>
      </c>
      <c r="EG37" s="387">
        <f>ED37+DR37+DA37+BQ37+AJ37</f>
        <v>43</v>
      </c>
      <c r="EH37" s="388">
        <f>EF37/EG37</f>
        <v>0.8148243979265927</v>
      </c>
      <c r="EI37" s="401">
        <v>8</v>
      </c>
      <c r="EJ37" s="484"/>
    </row>
    <row r="38" spans="1:140" s="1" customFormat="1" ht="19.5" customHeight="1">
      <c r="A38" s="483">
        <v>818</v>
      </c>
      <c r="B38" s="484" t="s">
        <v>22</v>
      </c>
      <c r="C38" s="52">
        <v>12</v>
      </c>
      <c r="D38" s="53">
        <v>13</v>
      </c>
      <c r="E38" s="62">
        <f>C38/D38</f>
        <v>0.9230769230769231</v>
      </c>
      <c r="F38" s="55">
        <v>0.86</v>
      </c>
      <c r="G38" s="177">
        <v>13</v>
      </c>
      <c r="H38" s="178">
        <v>13</v>
      </c>
      <c r="I38" s="63">
        <f>G38/H38</f>
        <v>1</v>
      </c>
      <c r="J38" s="65">
        <v>19328</v>
      </c>
      <c r="K38" s="66">
        <v>188217</v>
      </c>
      <c r="L38" s="64">
        <f>J38/K38</f>
        <v>0.10268998018244899</v>
      </c>
      <c r="M38" s="65">
        <v>0</v>
      </c>
      <c r="N38" s="66">
        <v>2</v>
      </c>
      <c r="O38" s="189">
        <f>M38/N38</f>
        <v>0</v>
      </c>
      <c r="P38" s="102" t="s">
        <v>31</v>
      </c>
      <c r="Q38" s="103" t="s">
        <v>32</v>
      </c>
      <c r="R38" s="50" t="s">
        <v>32</v>
      </c>
      <c r="S38" s="65">
        <v>2</v>
      </c>
      <c r="T38" s="66">
        <v>2</v>
      </c>
      <c r="U38" s="64">
        <f>S38/T38</f>
        <v>1</v>
      </c>
      <c r="V38" s="65">
        <v>2</v>
      </c>
      <c r="W38" s="66">
        <v>9</v>
      </c>
      <c r="X38" s="64">
        <f>1-V38/W38</f>
        <v>0.7777777777777778</v>
      </c>
      <c r="Y38" s="65">
        <v>0</v>
      </c>
      <c r="Z38" s="66">
        <v>185254</v>
      </c>
      <c r="AA38" s="35">
        <f>1-Y38/Z38</f>
        <v>1</v>
      </c>
      <c r="AB38" s="199"/>
      <c r="AC38" s="65">
        <v>12</v>
      </c>
      <c r="AD38" s="66">
        <v>12</v>
      </c>
      <c r="AE38" s="35">
        <f>1-AC38/AD38</f>
        <v>0</v>
      </c>
      <c r="AF38" s="65">
        <v>3994</v>
      </c>
      <c r="AG38" s="66">
        <v>188570</v>
      </c>
      <c r="AH38" s="67">
        <f>1-AF38/AG38</f>
        <v>0.9788195365116402</v>
      </c>
      <c r="AI38" s="329"/>
      <c r="AJ38" s="309"/>
      <c r="AK38" s="310"/>
      <c r="AL38" s="120">
        <v>2</v>
      </c>
      <c r="AM38" s="121">
        <v>2</v>
      </c>
      <c r="AN38" s="64">
        <f>AL38/AM38</f>
        <v>1</v>
      </c>
      <c r="AO38" s="65">
        <v>1</v>
      </c>
      <c r="AP38" s="66">
        <v>12</v>
      </c>
      <c r="AQ38" s="21">
        <f>1-AO38/AP38</f>
        <v>0.9166666666666666</v>
      </c>
      <c r="AR38" s="66">
        <v>188533</v>
      </c>
      <c r="AS38" s="66">
        <v>188570</v>
      </c>
      <c r="AT38" s="64">
        <f>AR38/AS38</f>
        <v>0.9998037863923211</v>
      </c>
      <c r="AU38" s="65">
        <v>1</v>
      </c>
      <c r="AV38" s="66">
        <v>2050</v>
      </c>
      <c r="AW38" s="92">
        <f>1-AU38/AV38</f>
        <v>0.9995121951219512</v>
      </c>
      <c r="AX38" s="66">
        <v>36</v>
      </c>
      <c r="AY38" s="66">
        <v>184848</v>
      </c>
      <c r="AZ38" s="21">
        <f>1-AX38/AY38</f>
        <v>0.9998052453908076</v>
      </c>
      <c r="BA38" s="66">
        <v>57361</v>
      </c>
      <c r="BB38" s="66">
        <v>46203</v>
      </c>
      <c r="BC38" s="64">
        <f>(BA38-BB38)/BB38</f>
        <v>0.2414994697314027</v>
      </c>
      <c r="BD38" s="121">
        <v>1</v>
      </c>
      <c r="BE38" s="121">
        <v>6</v>
      </c>
      <c r="BF38" s="64">
        <f t="shared" si="0"/>
        <v>0.16666666666666666</v>
      </c>
      <c r="BG38" s="65">
        <v>2346</v>
      </c>
      <c r="BH38" s="66">
        <v>2317</v>
      </c>
      <c r="BI38" s="64">
        <f>BG38/BH38-1</f>
        <v>0.012516184721622858</v>
      </c>
      <c r="BJ38" s="102" t="s">
        <v>32</v>
      </c>
      <c r="BK38" s="103" t="s">
        <v>32</v>
      </c>
      <c r="BL38" s="90" t="s">
        <v>32</v>
      </c>
      <c r="BM38" s="66">
        <v>0</v>
      </c>
      <c r="BN38" s="66">
        <v>188532.69</v>
      </c>
      <c r="BO38" s="67">
        <f>1-BM38/BN38</f>
        <v>1</v>
      </c>
      <c r="BP38" s="358"/>
      <c r="BQ38" s="352"/>
      <c r="BR38" s="353"/>
      <c r="BS38" s="120">
        <v>7</v>
      </c>
      <c r="BT38" s="121">
        <v>24</v>
      </c>
      <c r="BU38" s="64">
        <f>BS38/BT38</f>
        <v>0.2916666666666667</v>
      </c>
      <c r="BV38" s="121">
        <v>24</v>
      </c>
      <c r="BW38" s="121">
        <v>24</v>
      </c>
      <c r="BX38" s="64">
        <f>BV38/BW38</f>
        <v>1</v>
      </c>
      <c r="BY38" s="121">
        <v>12</v>
      </c>
      <c r="BZ38" s="121">
        <v>24</v>
      </c>
      <c r="CA38" s="21">
        <f>1-BY38/BZ38</f>
        <v>0.5</v>
      </c>
      <c r="CB38" s="121">
        <v>5</v>
      </c>
      <c r="CC38" s="121">
        <v>24</v>
      </c>
      <c r="CD38" s="64">
        <f>CB38/CC38</f>
        <v>0.20833333333333334</v>
      </c>
      <c r="CE38" s="66">
        <v>24</v>
      </c>
      <c r="CF38" s="66">
        <v>24</v>
      </c>
      <c r="CG38" s="64">
        <f>CE38/CF38</f>
        <v>1</v>
      </c>
      <c r="CH38" s="66">
        <v>10</v>
      </c>
      <c r="CI38" s="66">
        <v>24</v>
      </c>
      <c r="CJ38" s="64">
        <f>1-CH38/CI38</f>
        <v>0.5833333333333333</v>
      </c>
      <c r="CK38" s="15"/>
      <c r="CL38" s="66">
        <v>22.048</v>
      </c>
      <c r="CM38" s="66">
        <v>34.745</v>
      </c>
      <c r="CN38" s="21">
        <f>CL38/CM38</f>
        <v>0.6345661246222478</v>
      </c>
      <c r="CO38" s="66">
        <v>1253.516</v>
      </c>
      <c r="CP38" s="66">
        <v>1158.012</v>
      </c>
      <c r="CQ38" s="64">
        <f>CO38/CP38</f>
        <v>1.0824723750703793</v>
      </c>
      <c r="CR38" s="102">
        <v>0</v>
      </c>
      <c r="CS38" s="103">
        <v>2317</v>
      </c>
      <c r="CT38" s="21">
        <f>1-CR38/CS38</f>
        <v>1</v>
      </c>
      <c r="CU38" s="15"/>
      <c r="CV38" s="15"/>
      <c r="CW38" s="66">
        <v>0</v>
      </c>
      <c r="CX38" s="66">
        <v>188532.69</v>
      </c>
      <c r="CY38" s="7">
        <f>1-CW38/CX38</f>
        <v>1</v>
      </c>
      <c r="CZ38" s="370"/>
      <c r="DA38" s="365"/>
      <c r="DB38" s="366"/>
      <c r="DC38" s="115">
        <v>10</v>
      </c>
      <c r="DD38" s="115">
        <v>10</v>
      </c>
      <c r="DE38" s="106">
        <f>DC38/DD38</f>
        <v>1</v>
      </c>
      <c r="DF38" s="121">
        <v>1</v>
      </c>
      <c r="DG38" s="121">
        <v>1</v>
      </c>
      <c r="DH38" s="64">
        <f>DF38/DG38</f>
        <v>1</v>
      </c>
      <c r="DI38" s="121">
        <v>10</v>
      </c>
      <c r="DJ38" s="121">
        <v>10</v>
      </c>
      <c r="DK38" s="64">
        <f>DI38/DJ38</f>
        <v>1</v>
      </c>
      <c r="DL38" s="250" t="s">
        <v>141</v>
      </c>
      <c r="DM38" s="251" t="s">
        <v>141</v>
      </c>
      <c r="DN38" s="115">
        <v>0</v>
      </c>
      <c r="DO38" s="136">
        <v>12667</v>
      </c>
      <c r="DP38" s="192">
        <f>1-DN38/DO38</f>
        <v>1</v>
      </c>
      <c r="DQ38" s="329"/>
      <c r="DR38" s="332"/>
      <c r="DS38" s="330"/>
      <c r="DT38" s="120">
        <v>2</v>
      </c>
      <c r="DU38" s="121">
        <v>2</v>
      </c>
      <c r="DV38" s="64">
        <f>DT38/DU38</f>
        <v>1</v>
      </c>
      <c r="DW38" s="121">
        <v>0</v>
      </c>
      <c r="DX38" s="121">
        <v>2</v>
      </c>
      <c r="DY38" s="64">
        <f>DW38/DX38</f>
        <v>0</v>
      </c>
      <c r="DZ38" s="121">
        <v>0</v>
      </c>
      <c r="EA38" s="121">
        <v>2</v>
      </c>
      <c r="EB38" s="67">
        <f>DZ38/EA38</f>
        <v>0</v>
      </c>
      <c r="EC38" s="293"/>
      <c r="ED38" s="294"/>
      <c r="EE38" s="445"/>
      <c r="EF38" s="389"/>
      <c r="EG38" s="390"/>
      <c r="EH38" s="391"/>
      <c r="EI38" s="402"/>
      <c r="EJ38" s="484" t="s">
        <v>22</v>
      </c>
    </row>
    <row r="39" spans="1:140" s="1" customFormat="1" ht="19.5" customHeight="1">
      <c r="A39" s="483"/>
      <c r="B39" s="484"/>
      <c r="C39" s="57"/>
      <c r="D39" s="58"/>
      <c r="E39" s="59">
        <f>E38</f>
        <v>0.9230769230769231</v>
      </c>
      <c r="F39" s="60">
        <f>F38</f>
        <v>0.86</v>
      </c>
      <c r="G39" s="179"/>
      <c r="H39" s="180"/>
      <c r="I39" s="69">
        <f>I38</f>
        <v>1</v>
      </c>
      <c r="J39" s="71"/>
      <c r="K39" s="72"/>
      <c r="L39" s="70">
        <f>L38</f>
        <v>0.10268998018244899</v>
      </c>
      <c r="M39" s="71"/>
      <c r="N39" s="72"/>
      <c r="O39" s="190">
        <f>O38</f>
        <v>0</v>
      </c>
      <c r="P39" s="104"/>
      <c r="Q39" s="105"/>
      <c r="R39" s="51" t="s">
        <v>32</v>
      </c>
      <c r="S39" s="71"/>
      <c r="T39" s="72"/>
      <c r="U39" s="70">
        <f>U38</f>
        <v>1</v>
      </c>
      <c r="V39" s="71"/>
      <c r="W39" s="72"/>
      <c r="X39" s="70">
        <f>X38</f>
        <v>0.7777777777777778</v>
      </c>
      <c r="Y39" s="71"/>
      <c r="Z39" s="72"/>
      <c r="AA39" s="23">
        <f>AA38</f>
        <v>1</v>
      </c>
      <c r="AB39" s="202"/>
      <c r="AC39" s="71"/>
      <c r="AD39" s="72"/>
      <c r="AE39" s="23">
        <f>AE38</f>
        <v>0</v>
      </c>
      <c r="AF39" s="71"/>
      <c r="AG39" s="72"/>
      <c r="AH39" s="73">
        <f>AH38</f>
        <v>0.9788195365116402</v>
      </c>
      <c r="AI39" s="311">
        <f>E39+F39+I39+L39+U39+X39+AA39+AE39+AH39+O39</f>
        <v>6.64236421754879</v>
      </c>
      <c r="AJ39" s="312">
        <v>10</v>
      </c>
      <c r="AK39" s="313">
        <f>AI39/AJ39</f>
        <v>0.6642364217548791</v>
      </c>
      <c r="AL39" s="122"/>
      <c r="AM39" s="123"/>
      <c r="AN39" s="70">
        <f>AN38</f>
        <v>1</v>
      </c>
      <c r="AO39" s="71"/>
      <c r="AP39" s="72"/>
      <c r="AQ39" s="23">
        <f>AQ38</f>
        <v>0.9166666666666666</v>
      </c>
      <c r="AR39" s="72"/>
      <c r="AS39" s="72"/>
      <c r="AT39" s="70">
        <f>AT38</f>
        <v>0.9998037863923211</v>
      </c>
      <c r="AU39" s="71"/>
      <c r="AV39" s="72"/>
      <c r="AW39" s="93">
        <f>AW38</f>
        <v>0.9995121951219512</v>
      </c>
      <c r="AX39" s="72"/>
      <c r="AY39" s="72"/>
      <c r="AZ39" s="23">
        <f>AZ38</f>
        <v>0.9998052453908076</v>
      </c>
      <c r="BA39" s="72"/>
      <c r="BB39" s="72"/>
      <c r="BC39" s="22">
        <f>1-BC38</f>
        <v>0.7585005302685973</v>
      </c>
      <c r="BD39" s="123"/>
      <c r="BE39" s="123"/>
      <c r="BF39" s="23">
        <f>BF38</f>
        <v>0.16666666666666666</v>
      </c>
      <c r="BG39" s="71"/>
      <c r="BH39" s="72"/>
      <c r="BI39" s="22">
        <v>1</v>
      </c>
      <c r="BJ39" s="104"/>
      <c r="BK39" s="105"/>
      <c r="BL39" s="91" t="s">
        <v>32</v>
      </c>
      <c r="BM39" s="72"/>
      <c r="BN39" s="72"/>
      <c r="BO39" s="73">
        <f>BO38</f>
        <v>1</v>
      </c>
      <c r="BP39" s="359">
        <f>AN39+AQ39+AT39+AW39+AZ39+BC39+BF39+BI39+BO39</f>
        <v>7.840955090507011</v>
      </c>
      <c r="BQ39" s="355">
        <v>9</v>
      </c>
      <c r="BR39" s="356">
        <f t="shared" si="1"/>
        <v>0.8712172322785567</v>
      </c>
      <c r="BS39" s="122"/>
      <c r="BT39" s="123"/>
      <c r="BU39" s="70">
        <f>BU38</f>
        <v>0.2916666666666667</v>
      </c>
      <c r="BV39" s="123"/>
      <c r="BW39" s="123"/>
      <c r="BX39" s="70">
        <f>BX38</f>
        <v>1</v>
      </c>
      <c r="BY39" s="123"/>
      <c r="BZ39" s="123"/>
      <c r="CA39" s="23">
        <f>CA38</f>
        <v>0.5</v>
      </c>
      <c r="CB39" s="123"/>
      <c r="CC39" s="123"/>
      <c r="CD39" s="70">
        <f>CD38</f>
        <v>0.20833333333333334</v>
      </c>
      <c r="CE39" s="72"/>
      <c r="CF39" s="72"/>
      <c r="CG39" s="70">
        <f>CG38</f>
        <v>1</v>
      </c>
      <c r="CH39" s="72"/>
      <c r="CI39" s="72"/>
      <c r="CJ39" s="22">
        <f>CJ38</f>
        <v>0.5833333333333333</v>
      </c>
      <c r="CK39" s="14">
        <v>1</v>
      </c>
      <c r="CL39" s="72"/>
      <c r="CM39" s="72"/>
      <c r="CN39" s="23">
        <f>1-CN38</f>
        <v>0.3654338753777522</v>
      </c>
      <c r="CO39" s="72"/>
      <c r="CP39" s="72"/>
      <c r="CQ39" s="22">
        <v>0</v>
      </c>
      <c r="CR39" s="104"/>
      <c r="CS39" s="105"/>
      <c r="CT39" s="91">
        <f>CT38</f>
        <v>1</v>
      </c>
      <c r="CU39" s="14">
        <v>1</v>
      </c>
      <c r="CV39" s="14">
        <v>1</v>
      </c>
      <c r="CW39" s="72"/>
      <c r="CX39" s="72"/>
      <c r="CY39" s="8">
        <f>CY38</f>
        <v>1</v>
      </c>
      <c r="CZ39" s="371">
        <f>BU39+BX39+CA39+CD39+CG39+CJ39+CN39+CQ39+CY39+CV39+CU39+CK39</f>
        <v>7.948767208711085</v>
      </c>
      <c r="DA39" s="368">
        <v>13</v>
      </c>
      <c r="DB39" s="369">
        <f>CZ39/DA39</f>
        <v>0.6114436314393142</v>
      </c>
      <c r="DC39" s="116"/>
      <c r="DD39" s="116"/>
      <c r="DE39" s="107">
        <f>DE38</f>
        <v>1</v>
      </c>
      <c r="DF39" s="123"/>
      <c r="DG39" s="123"/>
      <c r="DH39" s="70">
        <f>DH38</f>
        <v>1</v>
      </c>
      <c r="DI39" s="123"/>
      <c r="DJ39" s="123"/>
      <c r="DK39" s="70">
        <f>DK38</f>
        <v>1</v>
      </c>
      <c r="DL39" s="16">
        <v>1</v>
      </c>
      <c r="DM39" s="159">
        <v>1</v>
      </c>
      <c r="DN39" s="116"/>
      <c r="DO39" s="140"/>
      <c r="DP39" s="193">
        <f>DP38</f>
        <v>1</v>
      </c>
      <c r="DQ39" s="311">
        <f>DE39+DH39+DK39+DL39+DM39+DP39</f>
        <v>6</v>
      </c>
      <c r="DR39" s="334">
        <v>6</v>
      </c>
      <c r="DS39" s="313">
        <f>DQ39/DR39</f>
        <v>1</v>
      </c>
      <c r="DT39" s="122"/>
      <c r="DU39" s="123"/>
      <c r="DV39" s="70">
        <f>DV38</f>
        <v>1</v>
      </c>
      <c r="DW39" s="123"/>
      <c r="DX39" s="123"/>
      <c r="DY39" s="70">
        <f>DY38</f>
        <v>0</v>
      </c>
      <c r="DZ39" s="123"/>
      <c r="EA39" s="123"/>
      <c r="EB39" s="73">
        <v>0</v>
      </c>
      <c r="EC39" s="295">
        <f>DV39+DY39+EB39</f>
        <v>1</v>
      </c>
      <c r="ED39" s="296">
        <v>3</v>
      </c>
      <c r="EE39" s="446">
        <f>EC39/ED39</f>
        <v>0.3333333333333333</v>
      </c>
      <c r="EF39" s="386">
        <f>EC39+DQ39+CZ39+BP39+AI39</f>
        <v>29.432086516766887</v>
      </c>
      <c r="EG39" s="393">
        <f>ED39+DR39+DA39+BQ39+AJ39</f>
        <v>41</v>
      </c>
      <c r="EH39" s="394">
        <f>EF39/EG39</f>
        <v>0.7178557687016314</v>
      </c>
      <c r="EI39" s="403">
        <v>15</v>
      </c>
      <c r="EJ39" s="484"/>
    </row>
    <row r="40" spans="1:140" s="1" customFormat="1" ht="19.5" customHeight="1">
      <c r="A40" s="481">
        <v>819</v>
      </c>
      <c r="B40" s="482" t="s">
        <v>23</v>
      </c>
      <c r="C40" s="52">
        <v>6</v>
      </c>
      <c r="D40" s="53">
        <v>6</v>
      </c>
      <c r="E40" s="62">
        <f>C40/D40</f>
        <v>1</v>
      </c>
      <c r="F40" s="55">
        <v>0.78</v>
      </c>
      <c r="G40" s="177">
        <v>6</v>
      </c>
      <c r="H40" s="178">
        <v>6</v>
      </c>
      <c r="I40" s="34">
        <f>G40/H40</f>
        <v>1</v>
      </c>
      <c r="J40" s="102" t="s">
        <v>31</v>
      </c>
      <c r="K40" s="103" t="s">
        <v>32</v>
      </c>
      <c r="L40" s="50" t="s">
        <v>32</v>
      </c>
      <c r="M40" s="102" t="s">
        <v>31</v>
      </c>
      <c r="N40" s="103" t="s">
        <v>32</v>
      </c>
      <c r="O40" s="186" t="s">
        <v>32</v>
      </c>
      <c r="P40" s="102" t="s">
        <v>31</v>
      </c>
      <c r="Q40" s="103" t="s">
        <v>32</v>
      </c>
      <c r="R40" s="50" t="s">
        <v>32</v>
      </c>
      <c r="S40" s="65">
        <v>1</v>
      </c>
      <c r="T40" s="66">
        <v>2</v>
      </c>
      <c r="U40" s="35">
        <f>S40/T40</f>
        <v>0.5</v>
      </c>
      <c r="V40" s="65">
        <v>2</v>
      </c>
      <c r="W40" s="66">
        <v>9</v>
      </c>
      <c r="X40" s="35">
        <f>1-V40/W40</f>
        <v>0.7777777777777778</v>
      </c>
      <c r="Y40" s="65">
        <v>0</v>
      </c>
      <c r="Z40" s="66">
        <v>16315</v>
      </c>
      <c r="AA40" s="35">
        <f>1-Y40/Z40</f>
        <v>1</v>
      </c>
      <c r="AB40" s="221"/>
      <c r="AC40" s="65">
        <v>1</v>
      </c>
      <c r="AD40" s="66">
        <v>12</v>
      </c>
      <c r="AE40" s="35">
        <f>1-AC40/AD40</f>
        <v>0.9166666666666666</v>
      </c>
      <c r="AF40" s="65">
        <v>199</v>
      </c>
      <c r="AG40" s="66">
        <v>16315</v>
      </c>
      <c r="AH40" s="37">
        <f>1-AF40/AG40</f>
        <v>0.9878026356114006</v>
      </c>
      <c r="AI40" s="329"/>
      <c r="AJ40" s="309"/>
      <c r="AK40" s="310"/>
      <c r="AL40" s="120">
        <v>2</v>
      </c>
      <c r="AM40" s="121">
        <v>2</v>
      </c>
      <c r="AN40" s="35">
        <f>AL40/AM40</f>
        <v>1</v>
      </c>
      <c r="AO40" s="65">
        <v>0</v>
      </c>
      <c r="AP40" s="66">
        <v>12</v>
      </c>
      <c r="AQ40" s="21">
        <f>1-AO40/AP40</f>
        <v>1</v>
      </c>
      <c r="AR40" s="66">
        <v>16138</v>
      </c>
      <c r="AS40" s="66">
        <v>16315</v>
      </c>
      <c r="AT40" s="35">
        <f>AR40/AS40</f>
        <v>0.9891510879558688</v>
      </c>
      <c r="AU40" s="95" t="s">
        <v>32</v>
      </c>
      <c r="AV40" s="95" t="s">
        <v>32</v>
      </c>
      <c r="AW40" s="90" t="s">
        <v>32</v>
      </c>
      <c r="AX40" s="66">
        <v>177</v>
      </c>
      <c r="AY40" s="66">
        <v>16315</v>
      </c>
      <c r="AZ40" s="21">
        <f>1-AX40/AY40</f>
        <v>0.9891510879558688</v>
      </c>
      <c r="BA40" s="66">
        <v>1359</v>
      </c>
      <c r="BB40" s="66">
        <v>4035</v>
      </c>
      <c r="BC40" s="21">
        <f>(BA40-BB40)/BB40</f>
        <v>-0.6631970260223048</v>
      </c>
      <c r="BD40" s="102" t="s">
        <v>32</v>
      </c>
      <c r="BE40" s="103" t="s">
        <v>32</v>
      </c>
      <c r="BF40" s="90" t="s">
        <v>32</v>
      </c>
      <c r="BG40" s="102" t="s">
        <v>32</v>
      </c>
      <c r="BH40" s="103" t="s">
        <v>32</v>
      </c>
      <c r="BI40" s="90" t="s">
        <v>32</v>
      </c>
      <c r="BJ40" s="102" t="s">
        <v>32</v>
      </c>
      <c r="BK40" s="103" t="s">
        <v>32</v>
      </c>
      <c r="BL40" s="90" t="s">
        <v>32</v>
      </c>
      <c r="BM40" s="66">
        <v>0</v>
      </c>
      <c r="BN40" s="66">
        <v>16138.48</v>
      </c>
      <c r="BO40" s="37">
        <f>1-BM40/BN40</f>
        <v>1</v>
      </c>
      <c r="BP40" s="351"/>
      <c r="BQ40" s="352"/>
      <c r="BR40" s="353"/>
      <c r="BS40" s="120">
        <v>15</v>
      </c>
      <c r="BT40" s="121">
        <v>15</v>
      </c>
      <c r="BU40" s="35">
        <f>BS40/BT40</f>
        <v>1</v>
      </c>
      <c r="BV40" s="121">
        <v>15</v>
      </c>
      <c r="BW40" s="121">
        <v>15</v>
      </c>
      <c r="BX40" s="35">
        <f>BV40/BW40</f>
        <v>1</v>
      </c>
      <c r="BY40" s="121">
        <v>0</v>
      </c>
      <c r="BZ40" s="121">
        <v>15</v>
      </c>
      <c r="CA40" s="21">
        <f>1-BY40/BZ40</f>
        <v>1</v>
      </c>
      <c r="CB40" s="152" t="s">
        <v>32</v>
      </c>
      <c r="CC40" s="152" t="s">
        <v>32</v>
      </c>
      <c r="CD40" s="82" t="s">
        <v>32</v>
      </c>
      <c r="CE40" s="103" t="s">
        <v>32</v>
      </c>
      <c r="CF40" s="103" t="s">
        <v>32</v>
      </c>
      <c r="CG40" s="82" t="s">
        <v>32</v>
      </c>
      <c r="CH40" s="103" t="s">
        <v>32</v>
      </c>
      <c r="CI40" s="103" t="s">
        <v>32</v>
      </c>
      <c r="CJ40" s="82" t="s">
        <v>32</v>
      </c>
      <c r="CK40" s="15"/>
      <c r="CL40" s="66">
        <v>0.00057</v>
      </c>
      <c r="CM40" s="66">
        <v>-0.00043</v>
      </c>
      <c r="CN40" s="90" t="s">
        <v>32</v>
      </c>
      <c r="CO40" s="24">
        <v>0</v>
      </c>
      <c r="CP40" s="24">
        <v>0</v>
      </c>
      <c r="CQ40" s="21">
        <v>0</v>
      </c>
      <c r="CR40" s="102" t="s">
        <v>32</v>
      </c>
      <c r="CS40" s="103" t="s">
        <v>32</v>
      </c>
      <c r="CT40" s="90" t="s">
        <v>32</v>
      </c>
      <c r="CU40" s="15"/>
      <c r="CV40" s="15"/>
      <c r="CW40" s="66">
        <v>0</v>
      </c>
      <c r="CX40" s="66">
        <v>16138.48</v>
      </c>
      <c r="CY40" s="7">
        <f>1-CW40/CX40</f>
        <v>1</v>
      </c>
      <c r="CZ40" s="364"/>
      <c r="DA40" s="365"/>
      <c r="DB40" s="366"/>
      <c r="DC40" s="151" t="s">
        <v>32</v>
      </c>
      <c r="DD40" s="254" t="s">
        <v>32</v>
      </c>
      <c r="DE40" s="90" t="s">
        <v>32</v>
      </c>
      <c r="DF40" s="196" t="s">
        <v>32</v>
      </c>
      <c r="DG40" s="151" t="s">
        <v>32</v>
      </c>
      <c r="DH40" s="90" t="s">
        <v>32</v>
      </c>
      <c r="DI40" s="102" t="s">
        <v>32</v>
      </c>
      <c r="DJ40" s="103" t="s">
        <v>32</v>
      </c>
      <c r="DK40" s="90" t="s">
        <v>32</v>
      </c>
      <c r="DL40" s="250" t="s">
        <v>32</v>
      </c>
      <c r="DM40" s="251" t="s">
        <v>32</v>
      </c>
      <c r="DN40" s="103" t="s">
        <v>32</v>
      </c>
      <c r="DO40" s="103" t="s">
        <v>32</v>
      </c>
      <c r="DP40" s="90" t="s">
        <v>32</v>
      </c>
      <c r="DQ40" s="329"/>
      <c r="DR40" s="309"/>
      <c r="DS40" s="330"/>
      <c r="DT40" s="120">
        <v>1</v>
      </c>
      <c r="DU40" s="121">
        <v>1</v>
      </c>
      <c r="DV40" s="35">
        <f>DT40/DU40</f>
        <v>1</v>
      </c>
      <c r="DW40" s="121">
        <v>0</v>
      </c>
      <c r="DX40" s="121">
        <v>1</v>
      </c>
      <c r="DY40" s="35">
        <f>DW40/DX40</f>
        <v>0</v>
      </c>
      <c r="DZ40" s="121">
        <v>0</v>
      </c>
      <c r="EA40" s="121">
        <v>1</v>
      </c>
      <c r="EB40" s="37">
        <f>DZ40/EA40</f>
        <v>0</v>
      </c>
      <c r="EC40" s="289"/>
      <c r="ED40" s="290"/>
      <c r="EE40" s="444"/>
      <c r="EF40" s="389"/>
      <c r="EG40" s="396"/>
      <c r="EH40" s="388"/>
      <c r="EI40" s="401"/>
      <c r="EJ40" s="482" t="s">
        <v>23</v>
      </c>
    </row>
    <row r="41" spans="1:140" s="1" customFormat="1" ht="19.5" customHeight="1">
      <c r="A41" s="481"/>
      <c r="B41" s="482"/>
      <c r="C41" s="57"/>
      <c r="D41" s="58"/>
      <c r="E41" s="59">
        <f>E40</f>
        <v>1</v>
      </c>
      <c r="F41" s="60">
        <f>F40</f>
        <v>0.78</v>
      </c>
      <c r="G41" s="179"/>
      <c r="H41" s="180"/>
      <c r="I41" s="74">
        <f>I40</f>
        <v>1</v>
      </c>
      <c r="J41" s="104"/>
      <c r="K41" s="105"/>
      <c r="L41" s="51" t="s">
        <v>32</v>
      </c>
      <c r="M41" s="104"/>
      <c r="N41" s="105"/>
      <c r="O41" s="187" t="s">
        <v>32</v>
      </c>
      <c r="P41" s="104"/>
      <c r="Q41" s="105"/>
      <c r="R41" s="51" t="s">
        <v>32</v>
      </c>
      <c r="S41" s="71"/>
      <c r="T41" s="72"/>
      <c r="U41" s="23">
        <f>U40</f>
        <v>0.5</v>
      </c>
      <c r="V41" s="71"/>
      <c r="W41" s="72"/>
      <c r="X41" s="23">
        <f>X40</f>
        <v>0.7777777777777778</v>
      </c>
      <c r="Y41" s="71"/>
      <c r="Z41" s="72"/>
      <c r="AA41" s="23">
        <f>AA40</f>
        <v>1</v>
      </c>
      <c r="AB41" s="221"/>
      <c r="AC41" s="71"/>
      <c r="AD41" s="72"/>
      <c r="AE41" s="23">
        <f>AE40</f>
        <v>0.9166666666666666</v>
      </c>
      <c r="AF41" s="71"/>
      <c r="AG41" s="72"/>
      <c r="AH41" s="8">
        <f>AH40</f>
        <v>0.9878026356114006</v>
      </c>
      <c r="AI41" s="339">
        <f>E41+F41+I41+U41+X41+AA41+AE41+AH41</f>
        <v>6.962247080055845</v>
      </c>
      <c r="AJ41" s="312">
        <v>8</v>
      </c>
      <c r="AK41" s="313">
        <f>AI41/AJ41</f>
        <v>0.8702808850069806</v>
      </c>
      <c r="AL41" s="122"/>
      <c r="AM41" s="123"/>
      <c r="AN41" s="23">
        <f>AN40</f>
        <v>1</v>
      </c>
      <c r="AO41" s="71"/>
      <c r="AP41" s="72"/>
      <c r="AQ41" s="23">
        <f>AQ40</f>
        <v>1</v>
      </c>
      <c r="AR41" s="72"/>
      <c r="AS41" s="72"/>
      <c r="AT41" s="23">
        <f>AT40</f>
        <v>0.9891510879558688</v>
      </c>
      <c r="AU41" s="71"/>
      <c r="AV41" s="72"/>
      <c r="AW41" s="91" t="str">
        <f>AW40</f>
        <v>х</v>
      </c>
      <c r="AX41" s="72"/>
      <c r="AY41" s="72"/>
      <c r="AZ41" s="23">
        <f>AZ40</f>
        <v>0.9891510879558688</v>
      </c>
      <c r="BA41" s="72"/>
      <c r="BB41" s="72"/>
      <c r="BC41" s="23">
        <v>1</v>
      </c>
      <c r="BD41" s="104"/>
      <c r="BE41" s="105"/>
      <c r="BF41" s="91" t="s">
        <v>32</v>
      </c>
      <c r="BG41" s="104"/>
      <c r="BH41" s="105"/>
      <c r="BI41" s="91" t="s">
        <v>32</v>
      </c>
      <c r="BJ41" s="104"/>
      <c r="BK41" s="105"/>
      <c r="BL41" s="91" t="s">
        <v>32</v>
      </c>
      <c r="BM41" s="72"/>
      <c r="BN41" s="72"/>
      <c r="BO41" s="8">
        <f>BO40</f>
        <v>1</v>
      </c>
      <c r="BP41" s="359">
        <f>AN41+AQ41+AT41+AZ41+BC41+BO41</f>
        <v>5.978302175911738</v>
      </c>
      <c r="BQ41" s="355">
        <v>6</v>
      </c>
      <c r="BR41" s="356">
        <f t="shared" si="1"/>
        <v>0.9963836959852896</v>
      </c>
      <c r="BS41" s="122"/>
      <c r="BT41" s="123"/>
      <c r="BU41" s="23">
        <f>BU40</f>
        <v>1</v>
      </c>
      <c r="BV41" s="123"/>
      <c r="BW41" s="123"/>
      <c r="BX41" s="23">
        <f>BX40</f>
        <v>1</v>
      </c>
      <c r="BY41" s="123"/>
      <c r="BZ41" s="123"/>
      <c r="CA41" s="23">
        <f>CA40</f>
        <v>1</v>
      </c>
      <c r="CB41" s="154"/>
      <c r="CC41" s="154"/>
      <c r="CD41" s="51" t="s">
        <v>32</v>
      </c>
      <c r="CE41" s="105"/>
      <c r="CF41" s="105"/>
      <c r="CG41" s="51" t="s">
        <v>32</v>
      </c>
      <c r="CH41" s="105"/>
      <c r="CI41" s="105"/>
      <c r="CJ41" s="51" t="s">
        <v>32</v>
      </c>
      <c r="CK41" s="14">
        <v>1</v>
      </c>
      <c r="CL41" s="72"/>
      <c r="CM41" s="72"/>
      <c r="CN41" s="23">
        <v>1</v>
      </c>
      <c r="CO41" s="44"/>
      <c r="CP41" s="44"/>
      <c r="CQ41" s="23">
        <v>1</v>
      </c>
      <c r="CR41" s="104"/>
      <c r="CS41" s="105"/>
      <c r="CT41" s="91" t="s">
        <v>32</v>
      </c>
      <c r="CU41" s="14">
        <v>1</v>
      </c>
      <c r="CV41" s="14">
        <v>1</v>
      </c>
      <c r="CW41" s="72"/>
      <c r="CX41" s="72"/>
      <c r="CY41" s="8">
        <f>CY40</f>
        <v>1</v>
      </c>
      <c r="CZ41" s="367">
        <f>BU41+BX41+CA41+CN41+CQ41+CY41+CV41+CU41+CK41</f>
        <v>9</v>
      </c>
      <c r="DA41" s="368">
        <v>9</v>
      </c>
      <c r="DB41" s="369">
        <f>CZ41/DA41</f>
        <v>1</v>
      </c>
      <c r="DC41" s="153"/>
      <c r="DD41" s="153"/>
      <c r="DE41" s="91" t="s">
        <v>32</v>
      </c>
      <c r="DF41" s="197"/>
      <c r="DG41" s="153"/>
      <c r="DH41" s="91" t="s">
        <v>32</v>
      </c>
      <c r="DI41" s="104"/>
      <c r="DJ41" s="105"/>
      <c r="DK41" s="91" t="s">
        <v>32</v>
      </c>
      <c r="DL41" s="16"/>
      <c r="DM41" s="159"/>
      <c r="DN41" s="105"/>
      <c r="DO41" s="105"/>
      <c r="DP41" s="91" t="s">
        <v>32</v>
      </c>
      <c r="DQ41" s="321" t="s">
        <v>32</v>
      </c>
      <c r="DR41" s="325" t="s">
        <v>32</v>
      </c>
      <c r="DS41" s="326" t="s">
        <v>32</v>
      </c>
      <c r="DT41" s="122"/>
      <c r="DU41" s="123"/>
      <c r="DV41" s="23">
        <f>DV40</f>
        <v>1</v>
      </c>
      <c r="DW41" s="123"/>
      <c r="DX41" s="123"/>
      <c r="DY41" s="23">
        <f>DY40</f>
        <v>0</v>
      </c>
      <c r="DZ41" s="123"/>
      <c r="EA41" s="123"/>
      <c r="EB41" s="8">
        <f>EB40</f>
        <v>0</v>
      </c>
      <c r="EC41" s="295">
        <f>DV41+DY41+EB41</f>
        <v>1</v>
      </c>
      <c r="ED41" s="296">
        <v>3</v>
      </c>
      <c r="EE41" s="446">
        <f>EC41/ED41</f>
        <v>0.3333333333333333</v>
      </c>
      <c r="EF41" s="392">
        <f>EC41+CZ41+BP41+AI41</f>
        <v>22.940549255967582</v>
      </c>
      <c r="EG41" s="393">
        <v>26</v>
      </c>
      <c r="EH41" s="394">
        <f>EF41/EG41</f>
        <v>0.8823288175372147</v>
      </c>
      <c r="EI41" s="403">
        <v>3</v>
      </c>
      <c r="EJ41" s="482"/>
    </row>
    <row r="42" spans="1:140" s="1" customFormat="1" ht="19.5" customHeight="1">
      <c r="A42" s="481">
        <v>820</v>
      </c>
      <c r="B42" s="482" t="s">
        <v>24</v>
      </c>
      <c r="C42" s="78">
        <v>5</v>
      </c>
      <c r="D42" s="79">
        <v>6</v>
      </c>
      <c r="E42" s="62">
        <f>C42/D42</f>
        <v>0.8333333333333334</v>
      </c>
      <c r="F42" s="80">
        <v>0.95</v>
      </c>
      <c r="G42" s="181">
        <v>6</v>
      </c>
      <c r="H42" s="182">
        <v>6</v>
      </c>
      <c r="I42" s="63">
        <f>G42/H42</f>
        <v>1</v>
      </c>
      <c r="J42" s="102" t="s">
        <v>31</v>
      </c>
      <c r="K42" s="103" t="s">
        <v>32</v>
      </c>
      <c r="L42" s="50" t="s">
        <v>32</v>
      </c>
      <c r="M42" s="102" t="s">
        <v>31</v>
      </c>
      <c r="N42" s="103" t="s">
        <v>32</v>
      </c>
      <c r="O42" s="186" t="s">
        <v>32</v>
      </c>
      <c r="P42" s="102" t="s">
        <v>31</v>
      </c>
      <c r="Q42" s="103" t="s">
        <v>32</v>
      </c>
      <c r="R42" s="50" t="s">
        <v>32</v>
      </c>
      <c r="S42" s="75">
        <v>1</v>
      </c>
      <c r="T42" s="76">
        <v>1</v>
      </c>
      <c r="U42" s="64">
        <f>S42/T42</f>
        <v>1</v>
      </c>
      <c r="V42" s="75">
        <v>1</v>
      </c>
      <c r="W42" s="76">
        <v>9</v>
      </c>
      <c r="X42" s="64">
        <f>1-V42/W42</f>
        <v>0.8888888888888888</v>
      </c>
      <c r="Y42" s="75">
        <v>0</v>
      </c>
      <c r="Z42" s="76">
        <v>7133</v>
      </c>
      <c r="AA42" s="64">
        <f>1-Y42/Z42</f>
        <v>1</v>
      </c>
      <c r="AB42" s="221"/>
      <c r="AC42" s="75">
        <v>5</v>
      </c>
      <c r="AD42" s="76">
        <v>12</v>
      </c>
      <c r="AE42" s="64">
        <f>1-AC42/AD42</f>
        <v>0.5833333333333333</v>
      </c>
      <c r="AF42" s="75">
        <v>156</v>
      </c>
      <c r="AG42" s="76">
        <v>7133</v>
      </c>
      <c r="AH42" s="67">
        <f>1-AF42/AG42</f>
        <v>0.9781298191504276</v>
      </c>
      <c r="AI42" s="308"/>
      <c r="AJ42" s="309"/>
      <c r="AK42" s="310"/>
      <c r="AL42" s="148">
        <v>2</v>
      </c>
      <c r="AM42" s="149">
        <v>2</v>
      </c>
      <c r="AN42" s="64">
        <f>AL42/AM42</f>
        <v>1</v>
      </c>
      <c r="AO42" s="75">
        <v>0</v>
      </c>
      <c r="AP42" s="76">
        <v>12</v>
      </c>
      <c r="AQ42" s="21">
        <f>1-AO42/AP42</f>
        <v>1</v>
      </c>
      <c r="AR42" s="76">
        <v>7065</v>
      </c>
      <c r="AS42" s="76">
        <v>7133</v>
      </c>
      <c r="AT42" s="64">
        <f>AR42/AS42</f>
        <v>0.9904668442450582</v>
      </c>
      <c r="AU42" s="95" t="s">
        <v>32</v>
      </c>
      <c r="AV42" s="95" t="s">
        <v>32</v>
      </c>
      <c r="AW42" s="92" t="s">
        <v>32</v>
      </c>
      <c r="AX42" s="76">
        <v>68</v>
      </c>
      <c r="AY42" s="76">
        <v>7133</v>
      </c>
      <c r="AZ42" s="64">
        <f>1-AX42/AY42</f>
        <v>0.9904668442450582</v>
      </c>
      <c r="BA42" s="76">
        <v>2068</v>
      </c>
      <c r="BB42" s="76">
        <v>1766</v>
      </c>
      <c r="BC42" s="21">
        <f>(BA42-BB42)/BB42</f>
        <v>0.1710079275198188</v>
      </c>
      <c r="BD42" s="102" t="s">
        <v>32</v>
      </c>
      <c r="BE42" s="103" t="s">
        <v>32</v>
      </c>
      <c r="BF42" s="90" t="s">
        <v>32</v>
      </c>
      <c r="BG42" s="102" t="s">
        <v>32</v>
      </c>
      <c r="BH42" s="103" t="s">
        <v>32</v>
      </c>
      <c r="BI42" s="90" t="s">
        <v>32</v>
      </c>
      <c r="BJ42" s="102" t="s">
        <v>32</v>
      </c>
      <c r="BK42" s="103" t="s">
        <v>32</v>
      </c>
      <c r="BL42" s="90" t="s">
        <v>32</v>
      </c>
      <c r="BM42" s="76">
        <v>0</v>
      </c>
      <c r="BN42" s="76">
        <v>7065.34</v>
      </c>
      <c r="BO42" s="37">
        <f>1-BM42/BN42</f>
        <v>1</v>
      </c>
      <c r="BP42" s="351"/>
      <c r="BQ42" s="352"/>
      <c r="BR42" s="353"/>
      <c r="BS42" s="148">
        <v>14</v>
      </c>
      <c r="BT42" s="149">
        <v>14</v>
      </c>
      <c r="BU42" s="64">
        <f>BS42/BT42</f>
        <v>1</v>
      </c>
      <c r="BV42" s="149">
        <v>14</v>
      </c>
      <c r="BW42" s="149">
        <v>14</v>
      </c>
      <c r="BX42" s="64">
        <f>BV42/BW42</f>
        <v>1</v>
      </c>
      <c r="BY42" s="149">
        <v>0</v>
      </c>
      <c r="BZ42" s="149">
        <v>14</v>
      </c>
      <c r="CA42" s="64">
        <f>1-BY42/BZ42</f>
        <v>1</v>
      </c>
      <c r="CB42" s="152" t="s">
        <v>32</v>
      </c>
      <c r="CC42" s="152" t="s">
        <v>32</v>
      </c>
      <c r="CD42" s="82" t="s">
        <v>32</v>
      </c>
      <c r="CE42" s="103" t="s">
        <v>32</v>
      </c>
      <c r="CF42" s="103" t="s">
        <v>32</v>
      </c>
      <c r="CG42" s="82" t="s">
        <v>32</v>
      </c>
      <c r="CH42" s="103" t="s">
        <v>32</v>
      </c>
      <c r="CI42" s="103" t="s">
        <v>32</v>
      </c>
      <c r="CJ42" s="82" t="s">
        <v>32</v>
      </c>
      <c r="CK42" s="15"/>
      <c r="CL42" s="142">
        <v>0</v>
      </c>
      <c r="CM42" s="142">
        <v>0</v>
      </c>
      <c r="CN42" s="143" t="s">
        <v>32</v>
      </c>
      <c r="CO42" s="24">
        <v>0</v>
      </c>
      <c r="CP42" s="24">
        <v>0</v>
      </c>
      <c r="CQ42" s="21">
        <v>0</v>
      </c>
      <c r="CR42" s="102" t="s">
        <v>32</v>
      </c>
      <c r="CS42" s="103" t="s">
        <v>32</v>
      </c>
      <c r="CT42" s="90" t="s">
        <v>32</v>
      </c>
      <c r="CU42" s="15"/>
      <c r="CV42" s="15"/>
      <c r="CW42" s="76">
        <v>0</v>
      </c>
      <c r="CX42" s="76">
        <v>7065.34</v>
      </c>
      <c r="CY42" s="7">
        <f>1-CW42/CX42</f>
        <v>1</v>
      </c>
      <c r="CZ42" s="370"/>
      <c r="DA42" s="365"/>
      <c r="DB42" s="366"/>
      <c r="DC42" s="151" t="s">
        <v>32</v>
      </c>
      <c r="DD42" s="151" t="s">
        <v>32</v>
      </c>
      <c r="DE42" s="90" t="s">
        <v>32</v>
      </c>
      <c r="DF42" s="196" t="s">
        <v>32</v>
      </c>
      <c r="DG42" s="151" t="s">
        <v>32</v>
      </c>
      <c r="DH42" s="90" t="s">
        <v>32</v>
      </c>
      <c r="DI42" s="102" t="s">
        <v>32</v>
      </c>
      <c r="DJ42" s="103" t="s">
        <v>32</v>
      </c>
      <c r="DK42" s="90" t="s">
        <v>32</v>
      </c>
      <c r="DL42" s="17" t="s">
        <v>32</v>
      </c>
      <c r="DM42" s="246" t="s">
        <v>32</v>
      </c>
      <c r="DN42" s="103" t="s">
        <v>32</v>
      </c>
      <c r="DO42" s="103" t="s">
        <v>32</v>
      </c>
      <c r="DP42" s="90" t="s">
        <v>32</v>
      </c>
      <c r="DQ42" s="322"/>
      <c r="DR42" s="315"/>
      <c r="DS42" s="316"/>
      <c r="DT42" s="148">
        <v>1</v>
      </c>
      <c r="DU42" s="149">
        <v>1</v>
      </c>
      <c r="DV42" s="64">
        <f>DT42/DU42</f>
        <v>1</v>
      </c>
      <c r="DW42" s="149">
        <v>1</v>
      </c>
      <c r="DX42" s="149">
        <v>1</v>
      </c>
      <c r="DY42" s="64">
        <f>DW42/DX42</f>
        <v>1</v>
      </c>
      <c r="DZ42" s="149">
        <v>0</v>
      </c>
      <c r="EA42" s="149">
        <v>1</v>
      </c>
      <c r="EB42" s="67">
        <f>DZ42/EA42</f>
        <v>0</v>
      </c>
      <c r="EC42" s="289"/>
      <c r="ED42" s="290"/>
      <c r="EE42" s="444"/>
      <c r="EF42" s="395"/>
      <c r="EG42" s="396"/>
      <c r="EH42" s="388"/>
      <c r="EI42" s="401"/>
      <c r="EJ42" s="482" t="s">
        <v>24</v>
      </c>
    </row>
    <row r="43" spans="1:140" s="1" customFormat="1" ht="19.5" customHeight="1">
      <c r="A43" s="481"/>
      <c r="B43" s="491"/>
      <c r="C43" s="57"/>
      <c r="D43" s="58"/>
      <c r="E43" s="59">
        <f>E42</f>
        <v>0.8333333333333334</v>
      </c>
      <c r="F43" s="60">
        <f>F42</f>
        <v>0.95</v>
      </c>
      <c r="G43" s="179"/>
      <c r="H43" s="180"/>
      <c r="I43" s="69">
        <f>I42</f>
        <v>1</v>
      </c>
      <c r="J43" s="104"/>
      <c r="K43" s="105"/>
      <c r="L43" s="51" t="s">
        <v>32</v>
      </c>
      <c r="M43" s="104"/>
      <c r="N43" s="105"/>
      <c r="O43" s="187" t="s">
        <v>32</v>
      </c>
      <c r="P43" s="104"/>
      <c r="Q43" s="105"/>
      <c r="R43" s="51" t="s">
        <v>32</v>
      </c>
      <c r="S43" s="71"/>
      <c r="T43" s="72"/>
      <c r="U43" s="70">
        <f>U42</f>
        <v>1</v>
      </c>
      <c r="V43" s="71"/>
      <c r="W43" s="72"/>
      <c r="X43" s="70">
        <f>X42</f>
        <v>0.8888888888888888</v>
      </c>
      <c r="Y43" s="71"/>
      <c r="Z43" s="72"/>
      <c r="AA43" s="70">
        <f>AA42</f>
        <v>1</v>
      </c>
      <c r="AB43" s="221"/>
      <c r="AC43" s="71"/>
      <c r="AD43" s="72"/>
      <c r="AE43" s="70">
        <f>AE42</f>
        <v>0.5833333333333333</v>
      </c>
      <c r="AF43" s="71"/>
      <c r="AG43" s="72"/>
      <c r="AH43" s="73">
        <f>AH42</f>
        <v>0.9781298191504276</v>
      </c>
      <c r="AI43" s="311">
        <f>E43+F43+I43+U43+X43+AA43+AE43+AH43</f>
        <v>7.233685374705983</v>
      </c>
      <c r="AJ43" s="331">
        <v>8</v>
      </c>
      <c r="AK43" s="313">
        <f>AI43/AJ43</f>
        <v>0.9042106718382479</v>
      </c>
      <c r="AL43" s="122"/>
      <c r="AM43" s="123"/>
      <c r="AN43" s="70">
        <f>AN42</f>
        <v>1</v>
      </c>
      <c r="AO43" s="71"/>
      <c r="AP43" s="72"/>
      <c r="AQ43" s="23">
        <f>AQ42</f>
        <v>1</v>
      </c>
      <c r="AR43" s="72"/>
      <c r="AS43" s="72"/>
      <c r="AT43" s="70">
        <f>AT42</f>
        <v>0.9904668442450582</v>
      </c>
      <c r="AU43" s="71"/>
      <c r="AV43" s="72"/>
      <c r="AW43" s="93" t="str">
        <f>AW42</f>
        <v>х</v>
      </c>
      <c r="AX43" s="72"/>
      <c r="AY43" s="72"/>
      <c r="AZ43" s="22">
        <f>AZ42</f>
        <v>0.9904668442450582</v>
      </c>
      <c r="BA43" s="72"/>
      <c r="BB43" s="72"/>
      <c r="BC43" s="23">
        <f>1-BC42</f>
        <v>0.8289920724801811</v>
      </c>
      <c r="BD43" s="104"/>
      <c r="BE43" s="105"/>
      <c r="BF43" s="91" t="s">
        <v>32</v>
      </c>
      <c r="BG43" s="104"/>
      <c r="BH43" s="105"/>
      <c r="BI43" s="91" t="s">
        <v>32</v>
      </c>
      <c r="BJ43" s="104"/>
      <c r="BK43" s="105"/>
      <c r="BL43" s="91" t="s">
        <v>32</v>
      </c>
      <c r="BM43" s="72"/>
      <c r="BN43" s="72"/>
      <c r="BO43" s="8">
        <f>BO42</f>
        <v>1</v>
      </c>
      <c r="BP43" s="354">
        <f>AN43+AQ43+AT43+AZ43+BC43+BO43</f>
        <v>5.809925760970298</v>
      </c>
      <c r="BQ43" s="352">
        <v>6</v>
      </c>
      <c r="BR43" s="356">
        <f t="shared" si="1"/>
        <v>0.9683209601617163</v>
      </c>
      <c r="BS43" s="122"/>
      <c r="BT43" s="123"/>
      <c r="BU43" s="70">
        <f>BU42</f>
        <v>1</v>
      </c>
      <c r="BV43" s="123"/>
      <c r="BW43" s="123"/>
      <c r="BX43" s="70">
        <f>BX42</f>
        <v>1</v>
      </c>
      <c r="BY43" s="123"/>
      <c r="BZ43" s="123"/>
      <c r="CA43" s="22">
        <f>CA42</f>
        <v>1</v>
      </c>
      <c r="CB43" s="154"/>
      <c r="CC43" s="154"/>
      <c r="CD43" s="51" t="s">
        <v>32</v>
      </c>
      <c r="CE43" s="105"/>
      <c r="CF43" s="105"/>
      <c r="CG43" s="51" t="s">
        <v>32</v>
      </c>
      <c r="CH43" s="105"/>
      <c r="CI43" s="105"/>
      <c r="CJ43" s="51" t="s">
        <v>32</v>
      </c>
      <c r="CK43" s="14">
        <v>1</v>
      </c>
      <c r="CL43" s="140"/>
      <c r="CM43" s="140"/>
      <c r="CN43" s="98">
        <v>1</v>
      </c>
      <c r="CO43" s="44"/>
      <c r="CP43" s="44"/>
      <c r="CQ43" s="23">
        <v>1</v>
      </c>
      <c r="CR43" s="104"/>
      <c r="CS43" s="105"/>
      <c r="CT43" s="91" t="s">
        <v>32</v>
      </c>
      <c r="CU43" s="14">
        <v>1</v>
      </c>
      <c r="CV43" s="14">
        <v>1</v>
      </c>
      <c r="CW43" s="72"/>
      <c r="CX43" s="72"/>
      <c r="CY43" s="8">
        <f>CY42</f>
        <v>1</v>
      </c>
      <c r="CZ43" s="367">
        <f>BU43+BX43+CA43+CN43+CQ43+CY43+CV43+CU43+CK43</f>
        <v>9</v>
      </c>
      <c r="DA43" s="368">
        <v>9</v>
      </c>
      <c r="DB43" s="369">
        <f>CZ43/DA43</f>
        <v>1</v>
      </c>
      <c r="DC43" s="153"/>
      <c r="DD43" s="153"/>
      <c r="DE43" s="91" t="s">
        <v>32</v>
      </c>
      <c r="DF43" s="197"/>
      <c r="DG43" s="153"/>
      <c r="DH43" s="91" t="s">
        <v>32</v>
      </c>
      <c r="DI43" s="104"/>
      <c r="DJ43" s="105"/>
      <c r="DK43" s="91" t="s">
        <v>32</v>
      </c>
      <c r="DL43" s="16"/>
      <c r="DM43" s="159"/>
      <c r="DN43" s="105"/>
      <c r="DO43" s="105"/>
      <c r="DP43" s="91" t="s">
        <v>32</v>
      </c>
      <c r="DQ43" s="317" t="s">
        <v>32</v>
      </c>
      <c r="DR43" s="318" t="s">
        <v>32</v>
      </c>
      <c r="DS43" s="323" t="s">
        <v>32</v>
      </c>
      <c r="DT43" s="122"/>
      <c r="DU43" s="123"/>
      <c r="DV43" s="70">
        <f>DV42</f>
        <v>1</v>
      </c>
      <c r="DW43" s="123"/>
      <c r="DX43" s="123"/>
      <c r="DY43" s="70">
        <f>DY42</f>
        <v>1</v>
      </c>
      <c r="DZ43" s="123"/>
      <c r="EA43" s="123"/>
      <c r="EB43" s="73">
        <v>0</v>
      </c>
      <c r="EC43" s="291">
        <f>DV43+DY43+EB43</f>
        <v>2</v>
      </c>
      <c r="ED43" s="292">
        <v>3</v>
      </c>
      <c r="EE43" s="444">
        <f>EC43/ED43</f>
        <v>0.6666666666666666</v>
      </c>
      <c r="EF43" s="386">
        <f>EC43+CZ43+BP43+AI43</f>
        <v>24.04361113567628</v>
      </c>
      <c r="EG43" s="387">
        <v>26</v>
      </c>
      <c r="EH43" s="388">
        <f>EF43/EG43</f>
        <v>0.9247542744490876</v>
      </c>
      <c r="EI43" s="401">
        <v>1</v>
      </c>
      <c r="EJ43" s="491"/>
    </row>
    <row r="44" spans="1:140" s="1" customFormat="1" ht="19.5" customHeight="1">
      <c r="A44" s="487" t="s">
        <v>26</v>
      </c>
      <c r="B44" s="485" t="s">
        <v>25</v>
      </c>
      <c r="C44" s="78">
        <v>24</v>
      </c>
      <c r="D44" s="79">
        <v>25</v>
      </c>
      <c r="E44" s="32">
        <f>C44/D44</f>
        <v>0.96</v>
      </c>
      <c r="F44" s="80">
        <v>0.32</v>
      </c>
      <c r="G44" s="181">
        <v>25</v>
      </c>
      <c r="H44" s="182">
        <v>26</v>
      </c>
      <c r="I44" s="34">
        <f>G44/H44</f>
        <v>0.9615384615384616</v>
      </c>
      <c r="J44" s="102">
        <v>15575</v>
      </c>
      <c r="K44" s="103">
        <v>108775</v>
      </c>
      <c r="L44" s="64">
        <f>J44/K44</f>
        <v>0.14318547460353942</v>
      </c>
      <c r="M44" s="102" t="s">
        <v>31</v>
      </c>
      <c r="N44" s="103" t="s">
        <v>32</v>
      </c>
      <c r="O44" s="186" t="s">
        <v>32</v>
      </c>
      <c r="P44" s="102" t="s">
        <v>31</v>
      </c>
      <c r="Q44" s="103" t="s">
        <v>32</v>
      </c>
      <c r="R44" s="50" t="s">
        <v>32</v>
      </c>
      <c r="S44" s="81" t="s">
        <v>32</v>
      </c>
      <c r="T44" s="12" t="s">
        <v>32</v>
      </c>
      <c r="U44" s="82" t="s">
        <v>32</v>
      </c>
      <c r="V44" s="81" t="s">
        <v>32</v>
      </c>
      <c r="W44" s="12" t="s">
        <v>32</v>
      </c>
      <c r="X44" s="82" t="s">
        <v>32</v>
      </c>
      <c r="Y44" s="81" t="s">
        <v>32</v>
      </c>
      <c r="Z44" s="12" t="s">
        <v>32</v>
      </c>
      <c r="AA44" s="82" t="s">
        <v>32</v>
      </c>
      <c r="AB44" s="221"/>
      <c r="AC44" s="81" t="s">
        <v>32</v>
      </c>
      <c r="AD44" s="12" t="s">
        <v>32</v>
      </c>
      <c r="AE44" s="82" t="s">
        <v>32</v>
      </c>
      <c r="AF44" s="81" t="s">
        <v>32</v>
      </c>
      <c r="AG44" s="12" t="s">
        <v>32</v>
      </c>
      <c r="AH44" s="82" t="s">
        <v>32</v>
      </c>
      <c r="AI44" s="329"/>
      <c r="AJ44" s="332"/>
      <c r="AK44" s="342"/>
      <c r="AL44" s="229" t="s">
        <v>32</v>
      </c>
      <c r="AM44" s="230" t="s">
        <v>32</v>
      </c>
      <c r="AN44" s="231" t="s">
        <v>32</v>
      </c>
      <c r="AO44" s="94" t="s">
        <v>32</v>
      </c>
      <c r="AP44" s="95" t="s">
        <v>32</v>
      </c>
      <c r="AQ44" s="90" t="s">
        <v>32</v>
      </c>
      <c r="AR44" s="95" t="s">
        <v>32</v>
      </c>
      <c r="AS44" s="95" t="s">
        <v>32</v>
      </c>
      <c r="AT44" s="90" t="s">
        <v>32</v>
      </c>
      <c r="AU44" s="95" t="s">
        <v>32</v>
      </c>
      <c r="AV44" s="95" t="s">
        <v>32</v>
      </c>
      <c r="AW44" s="90" t="s">
        <v>32</v>
      </c>
      <c r="AX44" s="95" t="s">
        <v>32</v>
      </c>
      <c r="AY44" s="95" t="s">
        <v>32</v>
      </c>
      <c r="AZ44" s="90" t="s">
        <v>32</v>
      </c>
      <c r="BA44" s="95" t="s">
        <v>32</v>
      </c>
      <c r="BB44" s="95" t="s">
        <v>32</v>
      </c>
      <c r="BC44" s="90" t="s">
        <v>32</v>
      </c>
      <c r="BD44" s="102" t="s">
        <v>32</v>
      </c>
      <c r="BE44" s="103" t="s">
        <v>32</v>
      </c>
      <c r="BF44" s="90" t="s">
        <v>32</v>
      </c>
      <c r="BG44" s="203" t="s">
        <v>32</v>
      </c>
      <c r="BH44" s="198" t="s">
        <v>32</v>
      </c>
      <c r="BI44" s="90" t="s">
        <v>32</v>
      </c>
      <c r="BJ44" s="95" t="s">
        <v>32</v>
      </c>
      <c r="BK44" s="198" t="s">
        <v>32</v>
      </c>
      <c r="BL44" s="90" t="s">
        <v>32</v>
      </c>
      <c r="BM44" s="411" t="s">
        <v>32</v>
      </c>
      <c r="BN44" s="411" t="s">
        <v>32</v>
      </c>
      <c r="BO44" s="412" t="s">
        <v>32</v>
      </c>
      <c r="BP44" s="358"/>
      <c r="BQ44" s="415"/>
      <c r="BR44" s="418"/>
      <c r="BS44" s="212" t="s">
        <v>32</v>
      </c>
      <c r="BT44" s="103" t="s">
        <v>32</v>
      </c>
      <c r="BU44" s="90" t="s">
        <v>32</v>
      </c>
      <c r="BV44" s="103" t="s">
        <v>32</v>
      </c>
      <c r="BW44" s="103" t="s">
        <v>32</v>
      </c>
      <c r="BX44" s="90" t="s">
        <v>32</v>
      </c>
      <c r="BY44" s="103" t="s">
        <v>32</v>
      </c>
      <c r="BZ44" s="103" t="s">
        <v>32</v>
      </c>
      <c r="CA44" s="90" t="s">
        <v>32</v>
      </c>
      <c r="CB44" s="103" t="s">
        <v>32</v>
      </c>
      <c r="CC44" s="103" t="s">
        <v>32</v>
      </c>
      <c r="CD44" s="90" t="s">
        <v>32</v>
      </c>
      <c r="CE44" s="103" t="s">
        <v>32</v>
      </c>
      <c r="CF44" s="103" t="s">
        <v>32</v>
      </c>
      <c r="CG44" s="90" t="s">
        <v>32</v>
      </c>
      <c r="CH44" s="103" t="s">
        <v>32</v>
      </c>
      <c r="CI44" s="103" t="s">
        <v>32</v>
      </c>
      <c r="CJ44" s="90" t="s">
        <v>32</v>
      </c>
      <c r="CK44" s="20" t="s">
        <v>32</v>
      </c>
      <c r="CL44" s="103" t="s">
        <v>32</v>
      </c>
      <c r="CM44" s="103" t="s">
        <v>32</v>
      </c>
      <c r="CN44" s="90" t="s">
        <v>32</v>
      </c>
      <c r="CO44" s="102" t="s">
        <v>32</v>
      </c>
      <c r="CP44" s="103" t="s">
        <v>32</v>
      </c>
      <c r="CQ44" s="90" t="s">
        <v>32</v>
      </c>
      <c r="CR44" s="102" t="s">
        <v>32</v>
      </c>
      <c r="CS44" s="103" t="s">
        <v>32</v>
      </c>
      <c r="CT44" s="90" t="s">
        <v>32</v>
      </c>
      <c r="CU44" s="17" t="s">
        <v>32</v>
      </c>
      <c r="CV44" s="17" t="s">
        <v>32</v>
      </c>
      <c r="CW44" s="103" t="s">
        <v>32</v>
      </c>
      <c r="CX44" s="103" t="s">
        <v>32</v>
      </c>
      <c r="CY44" s="90" t="s">
        <v>32</v>
      </c>
      <c r="CZ44" s="370"/>
      <c r="DA44" s="365"/>
      <c r="DB44" s="366"/>
      <c r="DC44" s="151" t="s">
        <v>32</v>
      </c>
      <c r="DD44" s="151" t="s">
        <v>32</v>
      </c>
      <c r="DE44" s="90" t="s">
        <v>32</v>
      </c>
      <c r="DF44" s="151" t="s">
        <v>32</v>
      </c>
      <c r="DG44" s="151" t="s">
        <v>32</v>
      </c>
      <c r="DH44" s="90" t="s">
        <v>32</v>
      </c>
      <c r="DI44" s="103" t="s">
        <v>32</v>
      </c>
      <c r="DJ44" s="103" t="s">
        <v>32</v>
      </c>
      <c r="DK44" s="90" t="s">
        <v>32</v>
      </c>
      <c r="DL44" s="17" t="s">
        <v>32</v>
      </c>
      <c r="DM44" s="246" t="s">
        <v>32</v>
      </c>
      <c r="DN44" s="103" t="s">
        <v>32</v>
      </c>
      <c r="DO44" s="103" t="s">
        <v>32</v>
      </c>
      <c r="DP44" s="90" t="s">
        <v>32</v>
      </c>
      <c r="DQ44" s="314"/>
      <c r="DR44" s="320"/>
      <c r="DS44" s="335"/>
      <c r="DT44" s="148">
        <v>1</v>
      </c>
      <c r="DU44" s="149">
        <v>1</v>
      </c>
      <c r="DV44" s="35">
        <f>DT44/DU44</f>
        <v>1</v>
      </c>
      <c r="DW44" s="149">
        <v>0</v>
      </c>
      <c r="DX44" s="149">
        <v>1</v>
      </c>
      <c r="DY44" s="35">
        <f>DW44/DX44</f>
        <v>0</v>
      </c>
      <c r="DZ44" s="149">
        <v>0</v>
      </c>
      <c r="EA44" s="149">
        <v>1</v>
      </c>
      <c r="EB44" s="37">
        <f>DZ44/EA44</f>
        <v>0</v>
      </c>
      <c r="EC44" s="293"/>
      <c r="ED44" s="294"/>
      <c r="EE44" s="445"/>
      <c r="EF44" s="389"/>
      <c r="EG44" s="390"/>
      <c r="EH44" s="391"/>
      <c r="EI44" s="402"/>
      <c r="EJ44" s="485" t="s">
        <v>25</v>
      </c>
    </row>
    <row r="45" spans="1:140" s="1" customFormat="1" ht="19.5" customHeight="1" thickBot="1">
      <c r="A45" s="488"/>
      <c r="B45" s="486"/>
      <c r="C45" s="261"/>
      <c r="D45" s="176"/>
      <c r="E45" s="262">
        <f>E44</f>
        <v>0.96</v>
      </c>
      <c r="F45" s="49">
        <f>F44</f>
        <v>0.32</v>
      </c>
      <c r="G45" s="175"/>
      <c r="H45" s="176"/>
      <c r="I45" s="262">
        <f>I44</f>
        <v>0.9615384615384616</v>
      </c>
      <c r="J45" s="263"/>
      <c r="K45" s="264"/>
      <c r="L45" s="265">
        <f>L44</f>
        <v>0.14318547460353942</v>
      </c>
      <c r="M45" s="263"/>
      <c r="N45" s="264"/>
      <c r="O45" s="266" t="s">
        <v>32</v>
      </c>
      <c r="P45" s="263"/>
      <c r="Q45" s="264"/>
      <c r="R45" s="265" t="s">
        <v>32</v>
      </c>
      <c r="S45" s="267"/>
      <c r="T45" s="152"/>
      <c r="U45" s="268" t="s">
        <v>32</v>
      </c>
      <c r="V45" s="267"/>
      <c r="W45" s="152"/>
      <c r="X45" s="268" t="s">
        <v>32</v>
      </c>
      <c r="Y45" s="267"/>
      <c r="Z45" s="152"/>
      <c r="AA45" s="268" t="s">
        <v>32</v>
      </c>
      <c r="AB45" s="221"/>
      <c r="AC45" s="269"/>
      <c r="AD45" s="270"/>
      <c r="AE45" s="268" t="s">
        <v>32</v>
      </c>
      <c r="AF45" s="267"/>
      <c r="AG45" s="152"/>
      <c r="AH45" s="268" t="s">
        <v>32</v>
      </c>
      <c r="AI45" s="311">
        <f>E45+F45+I45+L45</f>
        <v>2.384723936142001</v>
      </c>
      <c r="AJ45" s="331">
        <v>4</v>
      </c>
      <c r="AK45" s="343">
        <f>AI45/AJ45</f>
        <v>0.5961809840355002</v>
      </c>
      <c r="AL45" s="271"/>
      <c r="AM45" s="151"/>
      <c r="AN45" s="272" t="s">
        <v>32</v>
      </c>
      <c r="AO45" s="273"/>
      <c r="AP45" s="274"/>
      <c r="AQ45" s="268" t="s">
        <v>32</v>
      </c>
      <c r="AR45" s="274"/>
      <c r="AS45" s="274"/>
      <c r="AT45" s="268" t="s">
        <v>32</v>
      </c>
      <c r="AU45" s="274"/>
      <c r="AV45" s="274"/>
      <c r="AW45" s="268" t="s">
        <v>32</v>
      </c>
      <c r="AX45" s="274"/>
      <c r="AY45" s="274"/>
      <c r="AZ45" s="268" t="s">
        <v>32</v>
      </c>
      <c r="BA45" s="274"/>
      <c r="BB45" s="274"/>
      <c r="BC45" s="268" t="s">
        <v>32</v>
      </c>
      <c r="BD45" s="263"/>
      <c r="BE45" s="264"/>
      <c r="BF45" s="268" t="s">
        <v>32</v>
      </c>
      <c r="BG45" s="102"/>
      <c r="BH45" s="103"/>
      <c r="BI45" s="268" t="s">
        <v>32</v>
      </c>
      <c r="BJ45" s="274"/>
      <c r="BK45" s="103"/>
      <c r="BL45" s="268" t="s">
        <v>32</v>
      </c>
      <c r="BM45" s="413"/>
      <c r="BN45" s="413"/>
      <c r="BO45" s="414" t="s">
        <v>32</v>
      </c>
      <c r="BP45" s="416" t="s">
        <v>32</v>
      </c>
      <c r="BQ45" s="417" t="s">
        <v>32</v>
      </c>
      <c r="BR45" s="419" t="s">
        <v>32</v>
      </c>
      <c r="BS45" s="263"/>
      <c r="BT45" s="264"/>
      <c r="BU45" s="268" t="s">
        <v>32</v>
      </c>
      <c r="BV45" s="264"/>
      <c r="BW45" s="264"/>
      <c r="BX45" s="268" t="s">
        <v>32</v>
      </c>
      <c r="BY45" s="263"/>
      <c r="BZ45" s="264"/>
      <c r="CA45" s="268" t="s">
        <v>32</v>
      </c>
      <c r="CB45" s="263"/>
      <c r="CC45" s="264"/>
      <c r="CD45" s="268" t="s">
        <v>32</v>
      </c>
      <c r="CE45" s="263"/>
      <c r="CF45" s="264"/>
      <c r="CG45" s="268" t="s">
        <v>32</v>
      </c>
      <c r="CH45" s="263"/>
      <c r="CI45" s="264"/>
      <c r="CJ45" s="268" t="s">
        <v>32</v>
      </c>
      <c r="CK45" s="275"/>
      <c r="CL45" s="263"/>
      <c r="CM45" s="264"/>
      <c r="CN45" s="268" t="s">
        <v>32</v>
      </c>
      <c r="CO45" s="263"/>
      <c r="CP45" s="264"/>
      <c r="CQ45" s="268" t="s">
        <v>32</v>
      </c>
      <c r="CR45" s="263"/>
      <c r="CS45" s="264"/>
      <c r="CT45" s="268" t="s">
        <v>32</v>
      </c>
      <c r="CU45" s="15" t="s">
        <v>32</v>
      </c>
      <c r="CV45" s="15" t="s">
        <v>32</v>
      </c>
      <c r="CW45" s="263"/>
      <c r="CX45" s="264"/>
      <c r="CY45" s="268" t="s">
        <v>32</v>
      </c>
      <c r="CZ45" s="377" t="s">
        <v>32</v>
      </c>
      <c r="DA45" s="378" t="s">
        <v>32</v>
      </c>
      <c r="DB45" s="379" t="s">
        <v>32</v>
      </c>
      <c r="DC45" s="276"/>
      <c r="DD45" s="276"/>
      <c r="DE45" s="268" t="s">
        <v>32</v>
      </c>
      <c r="DF45" s="277"/>
      <c r="DG45" s="276"/>
      <c r="DH45" s="268" t="s">
        <v>32</v>
      </c>
      <c r="DI45" s="263"/>
      <c r="DJ45" s="264"/>
      <c r="DK45" s="268" t="s">
        <v>32</v>
      </c>
      <c r="DL45" s="15" t="s">
        <v>32</v>
      </c>
      <c r="DM45" s="275" t="s">
        <v>32</v>
      </c>
      <c r="DN45" s="263"/>
      <c r="DO45" s="264"/>
      <c r="DP45" s="268" t="s">
        <v>32</v>
      </c>
      <c r="DQ45" s="317" t="s">
        <v>32</v>
      </c>
      <c r="DR45" s="318" t="s">
        <v>32</v>
      </c>
      <c r="DS45" s="323" t="s">
        <v>32</v>
      </c>
      <c r="DT45" s="146"/>
      <c r="DU45" s="119"/>
      <c r="DV45" s="278">
        <f>DV44</f>
        <v>1</v>
      </c>
      <c r="DW45" s="119"/>
      <c r="DX45" s="119"/>
      <c r="DY45" s="278">
        <f>DY44</f>
        <v>0</v>
      </c>
      <c r="DZ45" s="119"/>
      <c r="EA45" s="119"/>
      <c r="EB45" s="279">
        <f>EB44/0.25</f>
        <v>0</v>
      </c>
      <c r="EC45" s="291">
        <f>DV45+DY45+EB45</f>
        <v>1</v>
      </c>
      <c r="ED45" s="292">
        <v>3</v>
      </c>
      <c r="EE45" s="444">
        <f>EC45/ED45</f>
        <v>0.3333333333333333</v>
      </c>
      <c r="EF45" s="386">
        <f>AI45+EC45</f>
        <v>3.384723936142001</v>
      </c>
      <c r="EG45" s="387">
        <v>7</v>
      </c>
      <c r="EH45" s="388">
        <f>EF45/EG45</f>
        <v>0.4835319908774287</v>
      </c>
      <c r="EI45" s="401">
        <v>20</v>
      </c>
      <c r="EJ45" s="486"/>
    </row>
    <row r="46" spans="1:140" s="443" customFormat="1" ht="14.25" thickBot="1">
      <c r="A46" s="422"/>
      <c r="B46" s="423" t="s">
        <v>149</v>
      </c>
      <c r="C46" s="420"/>
      <c r="D46" s="420"/>
      <c r="E46" s="420">
        <v>0.77</v>
      </c>
      <c r="F46" s="424">
        <v>0.79</v>
      </c>
      <c r="G46" s="420"/>
      <c r="H46" s="420"/>
      <c r="I46" s="420">
        <v>0.98</v>
      </c>
      <c r="J46" s="425"/>
      <c r="K46" s="420"/>
      <c r="L46" s="420">
        <v>0.35</v>
      </c>
      <c r="M46" s="425"/>
      <c r="N46" s="420"/>
      <c r="O46" s="426">
        <v>0</v>
      </c>
      <c r="P46" s="420"/>
      <c r="Q46" s="420"/>
      <c r="R46" s="420">
        <v>0.92</v>
      </c>
      <c r="S46" s="425"/>
      <c r="T46" s="420">
        <v>0.65</v>
      </c>
      <c r="U46" s="420"/>
      <c r="V46" s="425"/>
      <c r="W46" s="420"/>
      <c r="X46" s="420">
        <v>0.72</v>
      </c>
      <c r="Y46" s="425"/>
      <c r="Z46" s="420"/>
      <c r="AA46" s="420">
        <v>0.99</v>
      </c>
      <c r="AB46" s="420"/>
      <c r="AC46" s="425"/>
      <c r="AD46" s="420"/>
      <c r="AE46" s="420">
        <v>0.28</v>
      </c>
      <c r="AF46" s="425"/>
      <c r="AG46" s="420"/>
      <c r="AH46" s="420">
        <v>0.92</v>
      </c>
      <c r="AI46" s="427">
        <f>SUM(AI6:AI45)/20</f>
        <v>5.332167840762614</v>
      </c>
      <c r="AJ46" s="427">
        <f>SUM(AJ6:AJ45)/20</f>
        <v>7.55</v>
      </c>
      <c r="AK46" s="428">
        <f>AI46/AJ46</f>
        <v>0.7062473961274987</v>
      </c>
      <c r="AL46" s="420"/>
      <c r="AM46" s="420"/>
      <c r="AN46" s="420">
        <v>1</v>
      </c>
      <c r="AO46" s="425"/>
      <c r="AP46" s="420"/>
      <c r="AQ46" s="420">
        <v>0.93</v>
      </c>
      <c r="AR46" s="425"/>
      <c r="AS46" s="420"/>
      <c r="AT46" s="420">
        <v>0.97</v>
      </c>
      <c r="AU46" s="425"/>
      <c r="AV46" s="420"/>
      <c r="AW46" s="429">
        <v>0.92</v>
      </c>
      <c r="AX46" s="425"/>
      <c r="AY46" s="420"/>
      <c r="AZ46" s="420">
        <v>0.98</v>
      </c>
      <c r="BA46" s="425"/>
      <c r="BB46" s="420"/>
      <c r="BC46" s="426">
        <v>0.51</v>
      </c>
      <c r="BD46" s="420"/>
      <c r="BE46" s="420"/>
      <c r="BF46" s="420">
        <v>0.5</v>
      </c>
      <c r="BG46" s="425"/>
      <c r="BH46" s="420"/>
      <c r="BI46" s="420">
        <v>0.91</v>
      </c>
      <c r="BJ46" s="425"/>
      <c r="BK46" s="420"/>
      <c r="BL46" s="426">
        <v>1</v>
      </c>
      <c r="BM46" s="420"/>
      <c r="BN46" s="420"/>
      <c r="BO46" s="420">
        <v>0.99</v>
      </c>
      <c r="BP46" s="430">
        <f>SUM(BP6:BP45)/19</f>
        <v>6.808509227593205</v>
      </c>
      <c r="BQ46" s="430">
        <f>SUM(BQ6:BQ45)/19</f>
        <v>7.842105263157895</v>
      </c>
      <c r="BR46" s="431">
        <f>BP46/BQ46</f>
        <v>0.8681991632501402</v>
      </c>
      <c r="BS46" s="432"/>
      <c r="BT46" s="432"/>
      <c r="BU46" s="432">
        <v>0.85</v>
      </c>
      <c r="BV46" s="433"/>
      <c r="BW46" s="432"/>
      <c r="BX46" s="432">
        <v>1</v>
      </c>
      <c r="BY46" s="433"/>
      <c r="BZ46" s="432"/>
      <c r="CA46" s="432">
        <v>0.94</v>
      </c>
      <c r="CB46" s="425"/>
      <c r="CC46" s="420"/>
      <c r="CD46" s="420">
        <v>0.66</v>
      </c>
      <c r="CE46" s="425"/>
      <c r="CF46" s="420"/>
      <c r="CG46" s="420">
        <v>1</v>
      </c>
      <c r="CH46" s="425"/>
      <c r="CI46" s="420"/>
      <c r="CJ46" s="420">
        <v>0.78</v>
      </c>
      <c r="CK46" s="434">
        <v>0.95</v>
      </c>
      <c r="CL46" s="420"/>
      <c r="CM46" s="420"/>
      <c r="CN46" s="420">
        <v>0.44</v>
      </c>
      <c r="CO46" s="425"/>
      <c r="CP46" s="420"/>
      <c r="CQ46" s="420">
        <v>0.58</v>
      </c>
      <c r="CR46" s="425"/>
      <c r="CS46" s="420"/>
      <c r="CT46" s="420">
        <v>0.98</v>
      </c>
      <c r="CU46" s="425">
        <v>1</v>
      </c>
      <c r="CV46" s="425">
        <v>0.95</v>
      </c>
      <c r="CW46" s="425"/>
      <c r="CX46" s="420"/>
      <c r="CY46" s="420">
        <v>1</v>
      </c>
      <c r="CZ46" s="435">
        <f>SUM(CZ6:CZ45)/19</f>
        <v>8.986326489182035</v>
      </c>
      <c r="DA46" s="435">
        <f>SUM(DA6:DA45)/19</f>
        <v>10.473684210526315</v>
      </c>
      <c r="DB46" s="436">
        <f>CZ46/DA46</f>
        <v>0.8579909713289381</v>
      </c>
      <c r="DC46" s="420"/>
      <c r="DD46" s="420"/>
      <c r="DE46" s="426">
        <v>0.84</v>
      </c>
      <c r="DF46" s="420"/>
      <c r="DG46" s="420"/>
      <c r="DH46" s="420">
        <v>1</v>
      </c>
      <c r="DI46" s="425"/>
      <c r="DJ46" s="420"/>
      <c r="DK46" s="420">
        <v>0.58</v>
      </c>
      <c r="DL46" s="425">
        <f>3/7</f>
        <v>0.42857142857142855</v>
      </c>
      <c r="DM46" s="425">
        <f>3/7</f>
        <v>0.42857142857142855</v>
      </c>
      <c r="DN46" s="425"/>
      <c r="DO46" s="420"/>
      <c r="DP46" s="420">
        <v>1</v>
      </c>
      <c r="DQ46" s="437">
        <f>SUM(DQ6:DQ45)/7</f>
        <v>3.7183141677723723</v>
      </c>
      <c r="DR46" s="437">
        <f>SUM(DR6:DR45)/7</f>
        <v>5.428571428571429</v>
      </c>
      <c r="DS46" s="428">
        <f>DQ46/DR46</f>
        <v>0.6849526098528054</v>
      </c>
      <c r="DT46" s="420"/>
      <c r="DU46" s="420"/>
      <c r="DV46" s="420">
        <v>0.78</v>
      </c>
      <c r="DW46" s="425"/>
      <c r="DX46" s="420"/>
      <c r="DY46" s="420">
        <v>0.36</v>
      </c>
      <c r="DZ46" s="425"/>
      <c r="EA46" s="420"/>
      <c r="EB46" s="420">
        <v>0.38</v>
      </c>
      <c r="EC46" s="438">
        <f>SUM(EC6:EC45)/20</f>
        <v>1.5242063492063491</v>
      </c>
      <c r="ED46" s="438">
        <f>SUM(ED6:ED45)/20</f>
        <v>3</v>
      </c>
      <c r="EE46" s="439">
        <f>EC46/ED46</f>
        <v>0.508068783068783</v>
      </c>
      <c r="EF46" s="440">
        <v>23.16</v>
      </c>
      <c r="EG46" s="441">
        <v>29.85</v>
      </c>
      <c r="EH46" s="442">
        <f>EF46/EG46</f>
        <v>0.7758793969849246</v>
      </c>
      <c r="EI46" s="421"/>
      <c r="EJ46" s="423"/>
    </row>
    <row r="47" spans="36:125" ht="15">
      <c r="AJ47" s="214"/>
      <c r="AK47" s="214"/>
      <c r="AR47" s="158"/>
      <c r="AS47" s="158"/>
      <c r="AX47" s="158"/>
      <c r="AY47" s="158"/>
      <c r="AZ47" s="64"/>
      <c r="BR47" s="217"/>
      <c r="DB47" s="214"/>
      <c r="DT47" s="183"/>
      <c r="DU47" s="183"/>
    </row>
  </sheetData>
  <sheetProtection/>
  <mergeCells count="155">
    <mergeCell ref="EJ42:EJ43"/>
    <mergeCell ref="EJ28:EJ29"/>
    <mergeCell ref="EJ32:EJ33"/>
    <mergeCell ref="EJ34:EJ35"/>
    <mergeCell ref="EJ36:EJ37"/>
    <mergeCell ref="EJ38:EJ39"/>
    <mergeCell ref="EJ40:EJ41"/>
    <mergeCell ref="EI3:EI4"/>
    <mergeCell ref="EJ44:EJ45"/>
    <mergeCell ref="EJ2:EJ5"/>
    <mergeCell ref="EJ14:EJ15"/>
    <mergeCell ref="EJ16:EJ17"/>
    <mergeCell ref="EJ18:EJ19"/>
    <mergeCell ref="EJ20:EJ21"/>
    <mergeCell ref="EJ22:EJ23"/>
    <mergeCell ref="EJ24:EJ25"/>
    <mergeCell ref="EJ26:EJ27"/>
    <mergeCell ref="EF3:EF4"/>
    <mergeCell ref="BV3:BX3"/>
    <mergeCell ref="BV4:BX4"/>
    <mergeCell ref="BP3:BP4"/>
    <mergeCell ref="CR3:CT3"/>
    <mergeCell ref="EJ30:EJ31"/>
    <mergeCell ref="EJ6:EJ7"/>
    <mergeCell ref="EJ8:EJ9"/>
    <mergeCell ref="EJ10:EJ11"/>
    <mergeCell ref="EJ12:EJ13"/>
    <mergeCell ref="CR4:CT4"/>
    <mergeCell ref="CZ3:CZ5"/>
    <mergeCell ref="CO3:CQ3"/>
    <mergeCell ref="CO4:CQ4"/>
    <mergeCell ref="C4:E4"/>
    <mergeCell ref="M3:O3"/>
    <mergeCell ref="M4:O4"/>
    <mergeCell ref="AC3:AE3"/>
    <mergeCell ref="AC4:AE4"/>
    <mergeCell ref="AL4:AN4"/>
    <mergeCell ref="CH3:CJ3"/>
    <mergeCell ref="AF3:AH3"/>
    <mergeCell ref="AL3:AN3"/>
    <mergeCell ref="BS2:CJ2"/>
    <mergeCell ref="AR3:AT3"/>
    <mergeCell ref="AX3:AZ3"/>
    <mergeCell ref="BM3:BO3"/>
    <mergeCell ref="BD3:BF3"/>
    <mergeCell ref="BG3:BI3"/>
    <mergeCell ref="BJ3:BL3"/>
    <mergeCell ref="V4:X4"/>
    <mergeCell ref="Y3:AA3"/>
    <mergeCell ref="Y4:AA4"/>
    <mergeCell ref="AF2:AK2"/>
    <mergeCell ref="BJ2:BR2"/>
    <mergeCell ref="AL2:BI2"/>
    <mergeCell ref="BD4:BF4"/>
    <mergeCell ref="BG4:BI4"/>
    <mergeCell ref="AF4:AH4"/>
    <mergeCell ref="A26:A27"/>
    <mergeCell ref="B26:B27"/>
    <mergeCell ref="A28:A29"/>
    <mergeCell ref="B28:B29"/>
    <mergeCell ref="A30:A31"/>
    <mergeCell ref="A18:A19"/>
    <mergeCell ref="B18:B19"/>
    <mergeCell ref="A24:A25"/>
    <mergeCell ref="B24:B25"/>
    <mergeCell ref="AX4:AZ4"/>
    <mergeCell ref="BS3:BU3"/>
    <mergeCell ref="BS4:BU4"/>
    <mergeCell ref="C3:E3"/>
    <mergeCell ref="DC2:DK2"/>
    <mergeCell ref="B12:B13"/>
    <mergeCell ref="P3:R3"/>
    <mergeCell ref="AR4:AT4"/>
    <mergeCell ref="AU3:AW3"/>
    <mergeCell ref="AU4:AW4"/>
    <mergeCell ref="BM4:BO4"/>
    <mergeCell ref="AO3:AQ3"/>
    <mergeCell ref="AO4:AQ4"/>
    <mergeCell ref="A12:A13"/>
    <mergeCell ref="A6:A7"/>
    <mergeCell ref="B6:B7"/>
    <mergeCell ref="G3:I3"/>
    <mergeCell ref="G4:I4"/>
    <mergeCell ref="A2:B3"/>
    <mergeCell ref="A4:B4"/>
    <mergeCell ref="C2:AE2"/>
    <mergeCell ref="J3:L3"/>
    <mergeCell ref="J4:L4"/>
    <mergeCell ref="A8:A9"/>
    <mergeCell ref="B8:B9"/>
    <mergeCell ref="A10:A11"/>
    <mergeCell ref="B10:B11"/>
    <mergeCell ref="S3:U3"/>
    <mergeCell ref="V3:X3"/>
    <mergeCell ref="S4:U4"/>
    <mergeCell ref="B44:B45"/>
    <mergeCell ref="A44:A45"/>
    <mergeCell ref="A5:B5"/>
    <mergeCell ref="A42:A43"/>
    <mergeCell ref="B42:B43"/>
    <mergeCell ref="B30:B31"/>
    <mergeCell ref="A20:A21"/>
    <mergeCell ref="B20:B21"/>
    <mergeCell ref="A22:A23"/>
    <mergeCell ref="B22:B23"/>
    <mergeCell ref="A14:A15"/>
    <mergeCell ref="B14:B15"/>
    <mergeCell ref="A16:A17"/>
    <mergeCell ref="B16:B17"/>
    <mergeCell ref="A38:A39"/>
    <mergeCell ref="B38:B39"/>
    <mergeCell ref="A40:A41"/>
    <mergeCell ref="B40:B41"/>
    <mergeCell ref="A32:A33"/>
    <mergeCell ref="B32:B33"/>
    <mergeCell ref="A34:A35"/>
    <mergeCell ref="B34:B35"/>
    <mergeCell ref="A36:A37"/>
    <mergeCell ref="B36:B37"/>
    <mergeCell ref="DT2:EE2"/>
    <mergeCell ref="DL2:DS2"/>
    <mergeCell ref="CK2:DB2"/>
    <mergeCell ref="BA3:BC3"/>
    <mergeCell ref="BA4:BC4"/>
    <mergeCell ref="CH4:CJ4"/>
    <mergeCell ref="CL3:CN3"/>
    <mergeCell ref="CL4:CN4"/>
    <mergeCell ref="BY3:CA3"/>
    <mergeCell ref="BY4:CA4"/>
    <mergeCell ref="CB3:CD3"/>
    <mergeCell ref="CB4:CD4"/>
    <mergeCell ref="CE3:CG3"/>
    <mergeCell ref="CE4:CG4"/>
    <mergeCell ref="A1:AE1"/>
    <mergeCell ref="EF2:EI2"/>
    <mergeCell ref="DF3:DH3"/>
    <mergeCell ref="DF4:DH4"/>
    <mergeCell ref="DI3:DK3"/>
    <mergeCell ref="DI4:DK4"/>
    <mergeCell ref="DC3:DE3"/>
    <mergeCell ref="DC4:DE4"/>
    <mergeCell ref="DW3:DY3"/>
    <mergeCell ref="DW4:DY4"/>
    <mergeCell ref="DZ3:EB3"/>
    <mergeCell ref="DZ4:EB4"/>
    <mergeCell ref="BJ4:BL4"/>
    <mergeCell ref="P4:R4"/>
    <mergeCell ref="EG3:EG4"/>
    <mergeCell ref="EH3:EH4"/>
    <mergeCell ref="CW3:CY3"/>
    <mergeCell ref="CW4:CY4"/>
    <mergeCell ref="DN3:DP3"/>
    <mergeCell ref="DN4:DP4"/>
    <mergeCell ref="DT3:DV3"/>
    <mergeCell ref="DT4:DV4"/>
  </mergeCells>
  <printOptions/>
  <pageMargins left="0.3937007874015748" right="0.3937007874015748" top="0.15748031496062992" bottom="0.1968503937007874" header="0.31496062992125984" footer="0.31496062992125984"/>
  <pageSetup fitToWidth="0" fitToHeight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Анатольевна Томилина</dc:creator>
  <cp:keywords/>
  <dc:description/>
  <cp:lastModifiedBy>Семенова Е.С.</cp:lastModifiedBy>
  <cp:lastPrinted>2013-04-01T12:04:23Z</cp:lastPrinted>
  <dcterms:created xsi:type="dcterms:W3CDTF">2012-12-21T08:24:02Z</dcterms:created>
  <dcterms:modified xsi:type="dcterms:W3CDTF">2013-04-01T12:15:49Z</dcterms:modified>
  <cp:category/>
  <cp:version/>
  <cp:contentType/>
  <cp:contentStatus/>
</cp:coreProperties>
</file>